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C77FD93D-0651-4277-ABF2-F1971E41FD33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P219" i="4" l="1"/>
  <c r="P429" i="4" l="1"/>
  <c r="P375" i="4"/>
  <c r="P369" i="4"/>
  <c r="P298" i="4"/>
  <c r="P299" i="4"/>
  <c r="P267" i="4"/>
  <c r="P213" i="4"/>
  <c r="P150" i="4"/>
  <c r="P142" i="4"/>
  <c r="P143" i="4"/>
  <c r="P138" i="4"/>
  <c r="P226" i="4" l="1"/>
  <c r="P79" i="4"/>
  <c r="P39" i="4"/>
  <c r="Q213" i="4" l="1"/>
  <c r="P149" i="4"/>
  <c r="P148" i="4" s="1"/>
  <c r="P45" i="4"/>
  <c r="P33" i="4"/>
  <c r="P86" i="4" l="1"/>
  <c r="P51" i="4" l="1"/>
  <c r="P72" i="4" l="1"/>
  <c r="G86" i="4"/>
  <c r="R85" i="4"/>
  <c r="Q85" i="4"/>
  <c r="Q84" i="4" s="1"/>
  <c r="P85" i="4"/>
  <c r="P84" i="4" s="1"/>
  <c r="O85" i="4"/>
  <c r="O84" i="4" s="1"/>
  <c r="N85" i="4"/>
  <c r="N84" i="4" s="1"/>
  <c r="M85" i="4"/>
  <c r="R84" i="4"/>
  <c r="M84" i="4"/>
  <c r="P58" i="4"/>
  <c r="P22" i="4"/>
  <c r="P27" i="4"/>
  <c r="P26" i="4" s="1"/>
  <c r="P28" i="4"/>
  <c r="R49" i="4"/>
  <c r="Q49" i="4"/>
  <c r="Q50" i="4"/>
  <c r="R50" i="4"/>
  <c r="P50" i="4"/>
  <c r="P49" i="4" s="1"/>
  <c r="G52" i="4"/>
  <c r="G51" i="4"/>
  <c r="O49" i="4"/>
  <c r="N49" i="4"/>
  <c r="M49" i="4"/>
  <c r="L49" i="4"/>
  <c r="K49" i="4"/>
  <c r="J49" i="4"/>
  <c r="P57" i="4" l="1"/>
  <c r="P56" i="4" s="1"/>
  <c r="P21" i="4"/>
  <c r="P20" i="4" s="1"/>
  <c r="G85" i="4"/>
  <c r="G84" i="4"/>
  <c r="G49" i="4"/>
  <c r="G50" i="4"/>
  <c r="P363" i="4"/>
  <c r="P333" i="4" l="1"/>
  <c r="P327" i="4" s="1"/>
  <c r="O374" i="4"/>
  <c r="G375" i="4"/>
  <c r="R374" i="4"/>
  <c r="Q374" i="4"/>
  <c r="P374" i="4"/>
  <c r="P373" i="4" s="1"/>
  <c r="O373" i="4"/>
  <c r="N374" i="4"/>
  <c r="M374" i="4"/>
  <c r="L374" i="4"/>
  <c r="R373" i="4"/>
  <c r="Q373" i="4"/>
  <c r="N373" i="4"/>
  <c r="M373" i="4"/>
  <c r="K373" i="4"/>
  <c r="J373" i="4"/>
  <c r="I373" i="4"/>
  <c r="R219" i="4"/>
  <c r="Q219" i="4"/>
  <c r="R213" i="4"/>
  <c r="P192" i="4"/>
  <c r="P126" i="4"/>
  <c r="P120" i="4" s="1"/>
  <c r="P137" i="4"/>
  <c r="P136" i="4" s="1"/>
  <c r="G374" i="4" l="1"/>
  <c r="L373" i="4"/>
  <c r="G373" i="4" s="1"/>
  <c r="O417" i="4"/>
  <c r="O405" i="4"/>
  <c r="O333" i="4"/>
  <c r="O241" i="4"/>
  <c r="O242" i="4"/>
  <c r="O154" i="4"/>
  <c r="O155" i="4"/>
  <c r="O156" i="4"/>
  <c r="O166" i="4"/>
  <c r="O167" i="4"/>
  <c r="O160" i="4"/>
  <c r="O161" i="4"/>
  <c r="G241" i="4" l="1"/>
  <c r="G242" i="4"/>
  <c r="G243" i="4"/>
  <c r="G423" i="4" l="1"/>
  <c r="G417" i="4"/>
  <c r="L277" i="4"/>
  <c r="K277" i="4"/>
  <c r="J277" i="4"/>
  <c r="G273" i="4"/>
  <c r="G267" i="4"/>
  <c r="G261" i="4"/>
  <c r="G255" i="4"/>
  <c r="G254" i="4"/>
  <c r="G253" i="4"/>
  <c r="G249" i="4"/>
  <c r="G248" i="4"/>
  <c r="G247" i="4"/>
  <c r="G237" i="4"/>
  <c r="G236" i="4"/>
  <c r="G235" i="4"/>
  <c r="G231" i="4"/>
  <c r="G226" i="4"/>
  <c r="G225" i="4"/>
  <c r="G219" i="4"/>
  <c r="G213" i="4"/>
  <c r="R212" i="4"/>
  <c r="R211" i="4" s="1"/>
  <c r="R218" i="4"/>
  <c r="R217" i="4" s="1"/>
  <c r="G150" i="4"/>
  <c r="P160" i="4"/>
  <c r="R161" i="4"/>
  <c r="R160" i="4" s="1"/>
  <c r="Q161" i="4"/>
  <c r="Q160" i="4" s="1"/>
  <c r="G160" i="4" s="1"/>
  <c r="P161" i="4"/>
  <c r="G161" i="4" s="1"/>
  <c r="R173" i="4"/>
  <c r="R172" i="4" s="1"/>
  <c r="Q172" i="4"/>
  <c r="Q173" i="4"/>
  <c r="P173" i="4"/>
  <c r="P172" i="4" s="1"/>
  <c r="G174" i="4"/>
  <c r="N173" i="4"/>
  <c r="L173" i="4"/>
  <c r="N172" i="4"/>
  <c r="L172" i="4"/>
  <c r="G186" i="4"/>
  <c r="G185" i="4"/>
  <c r="G184" i="4"/>
  <c r="G180" i="4"/>
  <c r="G179" i="4"/>
  <c r="G178" i="4"/>
  <c r="G168" i="4"/>
  <c r="G167" i="4"/>
  <c r="G166" i="4"/>
  <c r="G162" i="4"/>
  <c r="G156" i="4"/>
  <c r="G155" i="4"/>
  <c r="G154" i="4"/>
  <c r="G138" i="4"/>
  <c r="G132" i="4"/>
  <c r="R72" i="4"/>
  <c r="R66" i="4" s="1"/>
  <c r="R111" i="4" s="1"/>
  <c r="R110" i="4" s="1"/>
  <c r="R109" i="4" s="1"/>
  <c r="Q72" i="4"/>
  <c r="Q66" i="4" s="1"/>
  <c r="Q111" i="4" s="1"/>
  <c r="Q110" i="4" s="1"/>
  <c r="Q109" i="4" s="1"/>
  <c r="P111" i="4"/>
  <c r="P78" i="4"/>
  <c r="Q78" i="4"/>
  <c r="Q71" i="4" s="1"/>
  <c r="R78" i="4"/>
  <c r="R77" i="4" s="1"/>
  <c r="G93" i="4"/>
  <c r="G92" i="4"/>
  <c r="G91" i="4"/>
  <c r="G79" i="4"/>
  <c r="G22" i="4"/>
  <c r="G58" i="4"/>
  <c r="G46" i="4"/>
  <c r="G45" i="4"/>
  <c r="G39" i="4"/>
  <c r="G34" i="4"/>
  <c r="G33" i="4"/>
  <c r="G28" i="4"/>
  <c r="R429" i="4"/>
  <c r="R428" i="4" s="1"/>
  <c r="R427" i="4" s="1"/>
  <c r="R422" i="4"/>
  <c r="R421" i="4" s="1"/>
  <c r="R417" i="4"/>
  <c r="R416" i="4"/>
  <c r="R415" i="4" s="1"/>
  <c r="R368" i="4"/>
  <c r="R367" i="4"/>
  <c r="R362" i="4"/>
  <c r="R361" i="4"/>
  <c r="R338" i="4"/>
  <c r="R337" i="4" s="1"/>
  <c r="R333" i="4"/>
  <c r="R332" i="4" s="1"/>
  <c r="R331" i="4" s="1"/>
  <c r="R327" i="4"/>
  <c r="R326" i="4"/>
  <c r="R325" i="4" s="1"/>
  <c r="R310" i="4"/>
  <c r="R305" i="4"/>
  <c r="R304" i="4"/>
  <c r="R294" i="4"/>
  <c r="R288" i="4" s="1"/>
  <c r="R293" i="4"/>
  <c r="R292" i="4" s="1"/>
  <c r="R280" i="4"/>
  <c r="R272" i="4"/>
  <c r="R271" i="4" s="1"/>
  <c r="R266" i="4"/>
  <c r="R265" i="4" s="1"/>
  <c r="R260" i="4"/>
  <c r="R259" i="4"/>
  <c r="R236" i="4"/>
  <c r="R235" i="4"/>
  <c r="R230" i="4"/>
  <c r="R229" i="4" s="1"/>
  <c r="R224" i="4"/>
  <c r="R223" i="4" s="1"/>
  <c r="R208" i="4"/>
  <c r="R202" i="4" s="1"/>
  <c r="R436" i="4" s="1"/>
  <c r="R191" i="4"/>
  <c r="R190" i="4" s="1"/>
  <c r="R131" i="4"/>
  <c r="R130" i="4"/>
  <c r="R126" i="4"/>
  <c r="R125" i="4"/>
  <c r="R124" i="4" s="1"/>
  <c r="R119" i="4"/>
  <c r="R118" i="4" s="1"/>
  <c r="R44" i="4"/>
  <c r="R43" i="4" s="1"/>
  <c r="R38" i="4"/>
  <c r="R37" i="4" s="1"/>
  <c r="R32" i="4"/>
  <c r="R31" i="4" s="1"/>
  <c r="P77" i="4" l="1"/>
  <c r="P71" i="4"/>
  <c r="P110" i="4" s="1"/>
  <c r="P66" i="4"/>
  <c r="G172" i="4"/>
  <c r="Q70" i="4"/>
  <c r="Q65" i="4"/>
  <c r="Q64" i="4" s="1"/>
  <c r="Q77" i="4"/>
  <c r="R71" i="4"/>
  <c r="R207" i="4"/>
  <c r="R201" i="4" s="1"/>
  <c r="R200" i="4" s="1"/>
  <c r="R199" i="4" s="1"/>
  <c r="G173" i="4"/>
  <c r="R27" i="4"/>
  <c r="R57" i="4" s="1"/>
  <c r="R56" i="4" s="1"/>
  <c r="R55" i="4" s="1"/>
  <c r="R287" i="4"/>
  <c r="R286" i="4"/>
  <c r="R318" i="4"/>
  <c r="R317" i="4" s="1"/>
  <c r="R316" i="4" s="1"/>
  <c r="R279" i="4"/>
  <c r="R278" i="4"/>
  <c r="R277" i="4" s="1"/>
  <c r="O207" i="4"/>
  <c r="Q272" i="4"/>
  <c r="Q271" i="4" s="1"/>
  <c r="P272" i="4"/>
  <c r="P271" i="4" s="1"/>
  <c r="O272" i="4"/>
  <c r="O271" i="4" s="1"/>
  <c r="N272" i="4"/>
  <c r="N271" i="4" s="1"/>
  <c r="M272" i="4"/>
  <c r="M271" i="4" s="1"/>
  <c r="L272" i="4"/>
  <c r="L271" i="4" s="1"/>
  <c r="K272" i="4"/>
  <c r="K271" i="4" s="1"/>
  <c r="J272" i="4"/>
  <c r="G272" i="4" s="1"/>
  <c r="J271" i="4"/>
  <c r="G271" i="4" s="1"/>
  <c r="K278" i="4"/>
  <c r="J279" i="4"/>
  <c r="J278" i="4" s="1"/>
  <c r="L279" i="4"/>
  <c r="N279" i="4"/>
  <c r="L280" i="4"/>
  <c r="M280" i="4"/>
  <c r="N280" i="4"/>
  <c r="O280" i="4"/>
  <c r="P280" i="4"/>
  <c r="G280" i="4" s="1"/>
  <c r="Q280" i="4"/>
  <c r="P109" i="4" l="1"/>
  <c r="R65" i="4"/>
  <c r="R64" i="4" s="1"/>
  <c r="R70" i="4"/>
  <c r="P70" i="4"/>
  <c r="P65" i="4"/>
  <c r="P64" i="4" s="1"/>
  <c r="R206" i="4"/>
  <c r="R205" i="4" s="1"/>
  <c r="R26" i="4"/>
  <c r="R25" i="4" s="1"/>
  <c r="R21" i="4" s="1"/>
  <c r="R435" i="4" s="1"/>
  <c r="L278" i="4"/>
  <c r="O39" i="4"/>
  <c r="O45" i="4"/>
  <c r="O33" i="4"/>
  <c r="R20" i="4" l="1"/>
  <c r="R19" i="4" s="1"/>
  <c r="O279" i="4"/>
  <c r="O137" i="4"/>
  <c r="O136" i="4" s="1"/>
  <c r="O126" i="4"/>
  <c r="O120" i="4" s="1"/>
  <c r="O148" i="4"/>
  <c r="N149" i="4"/>
  <c r="N148" i="4" s="1"/>
  <c r="M149" i="4"/>
  <c r="M148" i="4" s="1"/>
  <c r="L149" i="4"/>
  <c r="U148" i="4"/>
  <c r="L148" i="4" l="1"/>
  <c r="G148" i="4" s="1"/>
  <c r="G149" i="4"/>
  <c r="R434" i="4"/>
  <c r="R433" i="4" s="1"/>
  <c r="O299" i="4" l="1"/>
  <c r="O298" i="4" s="1"/>
  <c r="O311" i="4"/>
  <c r="O381" i="4"/>
  <c r="O404" i="4"/>
  <c r="O403" i="4" s="1"/>
  <c r="O410" i="4"/>
  <c r="O409" i="4" s="1"/>
  <c r="Q333" i="4"/>
  <c r="Q332" i="4" s="1"/>
  <c r="Q331" i="4" s="1"/>
  <c r="P332" i="4"/>
  <c r="P331" i="4" s="1"/>
  <c r="O332" i="4"/>
  <c r="O331" i="4" s="1"/>
  <c r="G369" i="4"/>
  <c r="Q368" i="4"/>
  <c r="Q367" i="4" s="1"/>
  <c r="P368" i="4"/>
  <c r="P367" i="4" s="1"/>
  <c r="O368" i="4"/>
  <c r="O367" i="4" s="1"/>
  <c r="N368" i="4"/>
  <c r="N367" i="4" s="1"/>
  <c r="M368" i="4"/>
  <c r="M367" i="4" s="1"/>
  <c r="L368" i="4"/>
  <c r="L367" i="4" s="1"/>
  <c r="K367" i="4"/>
  <c r="J367" i="4"/>
  <c r="I367" i="4"/>
  <c r="Q338" i="4"/>
  <c r="Q337" i="4" s="1"/>
  <c r="P338" i="4"/>
  <c r="P337" i="4" s="1"/>
  <c r="O338" i="4"/>
  <c r="O337" i="4" s="1"/>
  <c r="Q279" i="4"/>
  <c r="P279" i="4" l="1"/>
  <c r="G279" i="4" s="1"/>
  <c r="G368" i="4"/>
  <c r="G367" i="4"/>
  <c r="N333" i="4"/>
  <c r="N242" i="4"/>
  <c r="N241" i="4" s="1"/>
  <c r="G411" i="4" l="1"/>
  <c r="G399" i="4"/>
  <c r="G393" i="4"/>
  <c r="G385" i="4"/>
  <c r="G386" i="4"/>
  <c r="G363" i="4"/>
  <c r="G357" i="4"/>
  <c r="G356" i="4"/>
  <c r="G355" i="4"/>
  <c r="G351" i="4"/>
  <c r="G350" i="4"/>
  <c r="G349" i="4"/>
  <c r="G345" i="4"/>
  <c r="G344" i="4"/>
  <c r="G343" i="4"/>
  <c r="G339" i="4"/>
  <c r="G333" i="4"/>
  <c r="G312" i="4"/>
  <c r="G306" i="4"/>
  <c r="G300" i="4"/>
  <c r="O72" i="4"/>
  <c r="O78" i="4"/>
  <c r="Q422" i="4"/>
  <c r="Q421" i="4" s="1"/>
  <c r="Q416" i="4"/>
  <c r="Q415" i="4" s="1"/>
  <c r="Q362" i="4"/>
  <c r="Q361" i="4" s="1"/>
  <c r="Q310" i="4"/>
  <c r="Q305" i="4"/>
  <c r="Q304" i="4" s="1"/>
  <c r="Q294" i="4"/>
  <c r="Q288" i="4" s="1"/>
  <c r="Q293" i="4"/>
  <c r="Q292" i="4" s="1"/>
  <c r="Q266" i="4"/>
  <c r="Q265" i="4" s="1"/>
  <c r="Q260" i="4"/>
  <c r="Q259" i="4" s="1"/>
  <c r="Q236" i="4"/>
  <c r="Q235" i="4"/>
  <c r="Q230" i="4"/>
  <c r="Q224" i="4"/>
  <c r="Q223" i="4" s="1"/>
  <c r="Q218" i="4"/>
  <c r="Q217" i="4" s="1"/>
  <c r="Q212" i="4"/>
  <c r="Q211" i="4" s="1"/>
  <c r="Q208" i="4"/>
  <c r="Q202" i="4" s="1"/>
  <c r="Q436" i="4" s="1"/>
  <c r="Q207" i="4"/>
  <c r="Q201" i="4" s="1"/>
  <c r="Q191" i="4"/>
  <c r="Q190" i="4" s="1"/>
  <c r="Q131" i="4"/>
  <c r="Q130" i="4" s="1"/>
  <c r="Q126" i="4"/>
  <c r="Q125" i="4" s="1"/>
  <c r="Q124" i="4" s="1"/>
  <c r="Q119" i="4"/>
  <c r="Q118" i="4"/>
  <c r="Q44" i="4"/>
  <c r="Q43" i="4" s="1"/>
  <c r="Q38" i="4"/>
  <c r="Q37" i="4" s="1"/>
  <c r="Q32" i="4"/>
  <c r="Q31" i="4" s="1"/>
  <c r="O66" i="4" l="1"/>
  <c r="G72" i="4"/>
  <c r="O71" i="4"/>
  <c r="Q229" i="4"/>
  <c r="Q278" i="4"/>
  <c r="Q277" i="4" s="1"/>
  <c r="Q27" i="4"/>
  <c r="Q26" i="4" s="1"/>
  <c r="Q25" i="4" s="1"/>
  <c r="Q21" i="4" s="1"/>
  <c r="Q20" i="4" s="1"/>
  <c r="O77" i="4"/>
  <c r="Q206" i="4"/>
  <c r="Q205" i="4" s="1"/>
  <c r="Q200" i="4"/>
  <c r="Q199" i="4" s="1"/>
  <c r="Q287" i="4"/>
  <c r="Q286" i="4"/>
  <c r="Q318" i="4"/>
  <c r="Q317" i="4" s="1"/>
  <c r="Q316" i="4" s="1"/>
  <c r="Q327" i="4"/>
  <c r="N207" i="4"/>
  <c r="N180" i="4"/>
  <c r="N185" i="4"/>
  <c r="N184" i="4" s="1"/>
  <c r="N178" i="4" s="1"/>
  <c r="N156" i="4"/>
  <c r="N166" i="4"/>
  <c r="N154" i="4" s="1"/>
  <c r="N167" i="4"/>
  <c r="N160" i="4"/>
  <c r="N161" i="4"/>
  <c r="N132" i="4"/>
  <c r="O70" i="4" l="1"/>
  <c r="O65" i="4"/>
  <c r="O111" i="4"/>
  <c r="G111" i="4" s="1"/>
  <c r="G66" i="4"/>
  <c r="N179" i="4"/>
  <c r="N155" i="4"/>
  <c r="Q435" i="4"/>
  <c r="Q57" i="4"/>
  <c r="Q56" i="4" s="1"/>
  <c r="Q55" i="4" s="1"/>
  <c r="Q19" i="4"/>
  <c r="Q326" i="4"/>
  <c r="Q325" i="4" s="1"/>
  <c r="Q429" i="4"/>
  <c r="Q428" i="4" s="1"/>
  <c r="Q427" i="4" s="1"/>
  <c r="M219" i="4"/>
  <c r="P362" i="4"/>
  <c r="P361" i="4" s="1"/>
  <c r="O362" i="4"/>
  <c r="O361" i="4" s="1"/>
  <c r="N362" i="4"/>
  <c r="M362" i="4"/>
  <c r="M361" i="4" s="1"/>
  <c r="L362" i="4"/>
  <c r="L361" i="4" s="1"/>
  <c r="K361" i="4"/>
  <c r="J361" i="4"/>
  <c r="I361" i="4"/>
  <c r="I428" i="4"/>
  <c r="I427" i="4" s="1"/>
  <c r="J428" i="4"/>
  <c r="J427" i="4" s="1"/>
  <c r="K428" i="4"/>
  <c r="K427" i="4" s="1"/>
  <c r="J433" i="4"/>
  <c r="K436" i="4"/>
  <c r="L436" i="4"/>
  <c r="N338" i="4"/>
  <c r="N337" i="4" s="1"/>
  <c r="L337" i="4"/>
  <c r="L338" i="4"/>
  <c r="M337" i="4"/>
  <c r="M338" i="4"/>
  <c r="N405" i="4"/>
  <c r="N410" i="4"/>
  <c r="N409" i="4" s="1"/>
  <c r="O110" i="4" l="1"/>
  <c r="O64" i="4"/>
  <c r="M279" i="4"/>
  <c r="N332" i="4"/>
  <c r="N331" i="4" s="1"/>
  <c r="N404" i="4"/>
  <c r="N403" i="4" s="1"/>
  <c r="N361" i="4"/>
  <c r="G361" i="4" s="1"/>
  <c r="G362" i="4"/>
  <c r="Q434" i="4"/>
  <c r="Q433" i="4" s="1"/>
  <c r="N417" i="4"/>
  <c r="N72" i="4"/>
  <c r="N78" i="4"/>
  <c r="G78" i="4" s="1"/>
  <c r="O109" i="4" l="1"/>
  <c r="N327" i="4"/>
  <c r="N429" i="4"/>
  <c r="N71" i="4"/>
  <c r="G71" i="4" s="1"/>
  <c r="N77" i="4"/>
  <c r="G77" i="4" s="1"/>
  <c r="N110" i="4"/>
  <c r="G110" i="4" s="1"/>
  <c r="N66" i="4"/>
  <c r="P207" i="4"/>
  <c r="G207" i="4" s="1"/>
  <c r="P191" i="4"/>
  <c r="P190" i="4" s="1"/>
  <c r="P212" i="4"/>
  <c r="P211" i="4" s="1"/>
  <c r="P230" i="4"/>
  <c r="O230" i="4"/>
  <c r="N230" i="4"/>
  <c r="N229" i="4" s="1"/>
  <c r="P235" i="4"/>
  <c r="O235" i="4"/>
  <c r="N235" i="4"/>
  <c r="M235" i="4"/>
  <c r="P236" i="4"/>
  <c r="O236" i="4"/>
  <c r="N236" i="4"/>
  <c r="M236" i="4"/>
  <c r="P266" i="4"/>
  <c r="P218" i="4"/>
  <c r="P217" i="4" s="1"/>
  <c r="P224" i="4"/>
  <c r="P119" i="4"/>
  <c r="P131" i="4"/>
  <c r="P130" i="4" s="1"/>
  <c r="P44" i="4"/>
  <c r="P43" i="4" s="1"/>
  <c r="O44" i="4"/>
  <c r="O43" i="4" s="1"/>
  <c r="P422" i="4"/>
  <c r="P421" i="4" s="1"/>
  <c r="P428" i="4"/>
  <c r="P427" i="4" s="1"/>
  <c r="P310" i="4"/>
  <c r="P305" i="4"/>
  <c r="P304" i="4" s="1"/>
  <c r="P294" i="4"/>
  <c r="P288" i="4" s="1"/>
  <c r="P260" i="4"/>
  <c r="P259" i="4" s="1"/>
  <c r="P208" i="4"/>
  <c r="P125" i="4"/>
  <c r="P124" i="4" s="1"/>
  <c r="P38" i="4"/>
  <c r="P37" i="4" s="1"/>
  <c r="P32" i="4"/>
  <c r="M207" i="4"/>
  <c r="M79" i="4"/>
  <c r="M331" i="4"/>
  <c r="M332" i="4"/>
  <c r="M33" i="4"/>
  <c r="M132" i="4"/>
  <c r="O416" i="4"/>
  <c r="G416" i="4" s="1"/>
  <c r="O294" i="4"/>
  <c r="N294" i="4"/>
  <c r="N288" i="4" s="1"/>
  <c r="M294" i="4"/>
  <c r="M293" i="4" s="1"/>
  <c r="M292" i="4" s="1"/>
  <c r="P223" i="4" l="1"/>
  <c r="G223" i="4" s="1"/>
  <c r="G224" i="4"/>
  <c r="P202" i="4"/>
  <c r="G208" i="4"/>
  <c r="P265" i="4"/>
  <c r="P31" i="4"/>
  <c r="G31" i="4" s="1"/>
  <c r="G32" i="4"/>
  <c r="P229" i="4"/>
  <c r="P278" i="4"/>
  <c r="P277" i="4" s="1"/>
  <c r="M77" i="4"/>
  <c r="O293" i="4"/>
  <c r="O292" i="4" s="1"/>
  <c r="O415" i="4"/>
  <c r="G415" i="4" s="1"/>
  <c r="N428" i="4"/>
  <c r="N109" i="4"/>
  <c r="G109" i="4" s="1"/>
  <c r="N111" i="4"/>
  <c r="N65" i="4"/>
  <c r="G65" i="4" s="1"/>
  <c r="N70" i="4"/>
  <c r="G70" i="4" s="1"/>
  <c r="P293" i="4"/>
  <c r="P292" i="4" s="1"/>
  <c r="P416" i="4"/>
  <c r="P415" i="4" s="1"/>
  <c r="P206" i="4"/>
  <c r="P205" i="4" s="1"/>
  <c r="M72" i="4"/>
  <c r="M71" i="4" s="1"/>
  <c r="M65" i="4" s="1"/>
  <c r="M110" i="4" s="1"/>
  <c r="M109" i="4" s="1"/>
  <c r="M78" i="4"/>
  <c r="N293" i="4"/>
  <c r="N292" i="4" s="1"/>
  <c r="P201" i="4"/>
  <c r="P286" i="4"/>
  <c r="P287" i="4"/>
  <c r="P318" i="4"/>
  <c r="P317" i="4" s="1"/>
  <c r="P316" i="4" s="1"/>
  <c r="P326" i="4"/>
  <c r="P325" i="4" s="1"/>
  <c r="M288" i="4"/>
  <c r="M318" i="4" s="1"/>
  <c r="M317" i="4" s="1"/>
  <c r="M316" i="4" s="1"/>
  <c r="O288" i="4"/>
  <c r="O286" i="4" s="1"/>
  <c r="N318" i="4"/>
  <c r="N317" i="4" s="1"/>
  <c r="N316" i="4" s="1"/>
  <c r="N287" i="4"/>
  <c r="N286" i="4" s="1"/>
  <c r="M230" i="4"/>
  <c r="M229" i="4" s="1"/>
  <c r="O436" i="4"/>
  <c r="N436" i="4"/>
  <c r="M436" i="4"/>
  <c r="O260" i="4"/>
  <c r="O259" i="4" s="1"/>
  <c r="N260" i="4"/>
  <c r="N259" i="4" s="1"/>
  <c r="M260" i="4"/>
  <c r="G260" i="4" s="1"/>
  <c r="O208" i="4"/>
  <c r="O202" i="4" s="1"/>
  <c r="N208" i="4"/>
  <c r="N202" i="4" s="1"/>
  <c r="M208" i="4"/>
  <c r="M202" i="4" s="1"/>
  <c r="L226" i="4"/>
  <c r="O192" i="4"/>
  <c r="O191" i="4" s="1"/>
  <c r="O190" i="4" s="1"/>
  <c r="O125" i="4"/>
  <c r="O124" i="4" s="1"/>
  <c r="O131" i="4"/>
  <c r="O130" i="4" s="1"/>
  <c r="N143" i="4"/>
  <c r="N142" i="4" s="1"/>
  <c r="M143" i="4"/>
  <c r="M142" i="4" s="1"/>
  <c r="M137" i="4"/>
  <c r="M136" i="4" s="1"/>
  <c r="N137" i="4"/>
  <c r="N136" i="4" s="1"/>
  <c r="N131" i="4"/>
  <c r="N126" i="4"/>
  <c r="M131" i="4"/>
  <c r="M130" i="4" s="1"/>
  <c r="M126" i="4"/>
  <c r="M125" i="4" s="1"/>
  <c r="M124" i="4" s="1"/>
  <c r="O119" i="4"/>
  <c r="O118" i="4" s="1"/>
  <c r="O422" i="4"/>
  <c r="G422" i="4" s="1"/>
  <c r="O327" i="4"/>
  <c r="O310" i="4"/>
  <c r="O305" i="4"/>
  <c r="O266" i="4"/>
  <c r="O265" i="4" s="1"/>
  <c r="O224" i="4"/>
  <c r="O223" i="4" s="1"/>
  <c r="O212" i="4"/>
  <c r="O38" i="4"/>
  <c r="O32" i="4"/>
  <c r="L294" i="4"/>
  <c r="L318" i="4" s="1"/>
  <c r="L242" i="4"/>
  <c r="L230" i="4"/>
  <c r="L229" i="4" s="1"/>
  <c r="L156" i="4"/>
  <c r="L138" i="4"/>
  <c r="L167" i="4"/>
  <c r="L131" i="4"/>
  <c r="L130" i="4" s="1"/>
  <c r="G144" i="4"/>
  <c r="L405" i="4"/>
  <c r="G405" i="4" s="1"/>
  <c r="L410" i="4"/>
  <c r="L409" i="4" s="1"/>
  <c r="L403" i="4" s="1"/>
  <c r="L236" i="4"/>
  <c r="L202" i="4"/>
  <c r="L208" i="4"/>
  <c r="L143" i="4"/>
  <c r="L142" i="4" s="1"/>
  <c r="L44" i="4"/>
  <c r="L43" i="4" s="1"/>
  <c r="L235" i="4"/>
  <c r="H310" i="4"/>
  <c r="N310" i="4"/>
  <c r="M311" i="4"/>
  <c r="M310" i="4" s="1"/>
  <c r="L311" i="4"/>
  <c r="L310" i="4" s="1"/>
  <c r="K311" i="4"/>
  <c r="J310" i="4"/>
  <c r="L207" i="4"/>
  <c r="M201" i="4"/>
  <c r="N326" i="4"/>
  <c r="M327" i="4"/>
  <c r="M429" i="4" s="1"/>
  <c r="M428" i="4" s="1"/>
  <c r="M427" i="4" s="1"/>
  <c r="N416" i="4"/>
  <c r="N415" i="4" s="1"/>
  <c r="M416" i="4"/>
  <c r="M415" i="4" s="1"/>
  <c r="L416" i="4"/>
  <c r="L415" i="4" s="1"/>
  <c r="J415" i="4"/>
  <c r="K415" i="4"/>
  <c r="N422" i="4"/>
  <c r="N421" i="4" s="1"/>
  <c r="M422" i="4"/>
  <c r="M421" i="4" s="1"/>
  <c r="L422" i="4"/>
  <c r="L421" i="4" s="1"/>
  <c r="K421" i="4"/>
  <c r="J421" i="4"/>
  <c r="I421" i="4"/>
  <c r="L305" i="4"/>
  <c r="L304" i="4" s="1"/>
  <c r="N218" i="4"/>
  <c r="L332" i="4"/>
  <c r="K119" i="4"/>
  <c r="K118" i="4" s="1"/>
  <c r="K294" i="4"/>
  <c r="K293" i="4" s="1"/>
  <c r="K292" i="4" s="1"/>
  <c r="K288" i="4" s="1"/>
  <c r="K287" i="4" s="1"/>
  <c r="K286" i="4" s="1"/>
  <c r="K207" i="4"/>
  <c r="K201" i="4"/>
  <c r="K247" i="4"/>
  <c r="K230" i="4"/>
  <c r="G230" i="4" s="1"/>
  <c r="K185" i="4"/>
  <c r="K155" i="4"/>
  <c r="K131" i="4"/>
  <c r="K71" i="4"/>
  <c r="K70" i="4" s="1"/>
  <c r="K66" i="4" s="1"/>
  <c r="K65" i="4" s="1"/>
  <c r="K64" i="4" s="1"/>
  <c r="K44" i="4"/>
  <c r="U217" i="4"/>
  <c r="U142" i="4"/>
  <c r="U77" i="4"/>
  <c r="U31" i="4"/>
  <c r="J201" i="4"/>
  <c r="J200" i="4" s="1"/>
  <c r="J207" i="4"/>
  <c r="J206" i="4" s="1"/>
  <c r="J205" i="4" s="1"/>
  <c r="I398" i="4"/>
  <c r="G398" i="4" s="1"/>
  <c r="J326" i="4"/>
  <c r="J325" i="4" s="1"/>
  <c r="K317" i="4"/>
  <c r="K316" i="4" s="1"/>
  <c r="J293" i="4"/>
  <c r="J317" i="4"/>
  <c r="J304" i="4"/>
  <c r="K305" i="4"/>
  <c r="M305" i="4"/>
  <c r="M304" i="4" s="1"/>
  <c r="N305" i="4"/>
  <c r="N304" i="4" s="1"/>
  <c r="K326" i="4"/>
  <c r="K325" i="4" s="1"/>
  <c r="K404" i="4"/>
  <c r="K403" i="4" s="1"/>
  <c r="K410" i="4"/>
  <c r="K409" i="4" s="1"/>
  <c r="K337" i="4"/>
  <c r="G337" i="4" s="1"/>
  <c r="K338" i="4"/>
  <c r="G338" i="4" s="1"/>
  <c r="J404" i="4"/>
  <c r="J410" i="4"/>
  <c r="I409" i="4"/>
  <c r="I392" i="4"/>
  <c r="G392" i="4" s="1"/>
  <c r="K199" i="4"/>
  <c r="N212" i="4"/>
  <c r="M212" i="4"/>
  <c r="N266" i="4"/>
  <c r="M266" i="4"/>
  <c r="M265" i="4" s="1"/>
  <c r="L266" i="4"/>
  <c r="L265" i="4" s="1"/>
  <c r="M218" i="4"/>
  <c r="M217" i="4" s="1"/>
  <c r="L212" i="4"/>
  <c r="L211" i="4" s="1"/>
  <c r="K218" i="4"/>
  <c r="K266" i="4"/>
  <c r="K265" i="4" s="1"/>
  <c r="K212" i="4"/>
  <c r="J212" i="4"/>
  <c r="J211" i="4" s="1"/>
  <c r="J266" i="4"/>
  <c r="G266" i="4" s="1"/>
  <c r="J260" i="4"/>
  <c r="J218" i="4"/>
  <c r="J217" i="4" s="1"/>
  <c r="N224" i="4"/>
  <c r="M224" i="4"/>
  <c r="M223" i="4" s="1"/>
  <c r="K224" i="4"/>
  <c r="J191" i="4"/>
  <c r="J192" i="4" s="1"/>
  <c r="J131" i="4"/>
  <c r="J132" i="4" s="1"/>
  <c r="J125" i="4"/>
  <c r="J126" i="4" s="1"/>
  <c r="J119" i="4"/>
  <c r="K161" i="4"/>
  <c r="L71" i="4"/>
  <c r="L70" i="4" s="1"/>
  <c r="L66" i="4" s="1"/>
  <c r="L65" i="4" s="1"/>
  <c r="L64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J44" i="4"/>
  <c r="J45" i="4" s="1"/>
  <c r="J31" i="4"/>
  <c r="J38" i="4"/>
  <c r="J39" i="4" s="1"/>
  <c r="J25" i="4"/>
  <c r="J20" i="4"/>
  <c r="L38" i="4"/>
  <c r="L37" i="4" s="1"/>
  <c r="J33" i="4"/>
  <c r="P436" i="4" l="1"/>
  <c r="G436" i="4" s="1"/>
  <c r="G202" i="4"/>
  <c r="P55" i="4"/>
  <c r="G212" i="4"/>
  <c r="K43" i="4"/>
  <c r="G44" i="4"/>
  <c r="J21" i="4"/>
  <c r="G131" i="4"/>
  <c r="K37" i="4"/>
  <c r="K27" i="4" s="1"/>
  <c r="G38" i="4"/>
  <c r="M211" i="4"/>
  <c r="M278" i="4"/>
  <c r="M277" i="4" s="1"/>
  <c r="N278" i="4"/>
  <c r="N277" i="4" s="1"/>
  <c r="J403" i="4"/>
  <c r="G403" i="4" s="1"/>
  <c r="N120" i="4"/>
  <c r="N192" i="4"/>
  <c r="G294" i="4"/>
  <c r="L331" i="4"/>
  <c r="G331" i="4" s="1"/>
  <c r="G332" i="4"/>
  <c r="M66" i="4"/>
  <c r="M111" i="4" s="1"/>
  <c r="J409" i="4"/>
  <c r="G409" i="4" s="1"/>
  <c r="G410" i="4"/>
  <c r="K223" i="4"/>
  <c r="K206" i="4" s="1"/>
  <c r="K205" i="4" s="1"/>
  <c r="G311" i="4"/>
  <c r="L166" i="4"/>
  <c r="O421" i="4"/>
  <c r="G421" i="4" s="1"/>
  <c r="O304" i="4"/>
  <c r="G305" i="4"/>
  <c r="J120" i="4"/>
  <c r="G120" i="4" s="1"/>
  <c r="M259" i="4"/>
  <c r="G259" i="4" s="1"/>
  <c r="M326" i="4"/>
  <c r="M325" i="4" s="1"/>
  <c r="O429" i="4"/>
  <c r="O37" i="4"/>
  <c r="O31" i="4"/>
  <c r="N325" i="4"/>
  <c r="N427" i="4"/>
  <c r="N217" i="4"/>
  <c r="N64" i="4"/>
  <c r="G64" i="4" s="1"/>
  <c r="K184" i="4"/>
  <c r="O318" i="4"/>
  <c r="O287" i="4"/>
  <c r="M70" i="4"/>
  <c r="M64" i="4" s="1"/>
  <c r="M200" i="4"/>
  <c r="M199" i="4" s="1"/>
  <c r="K160" i="4"/>
  <c r="J259" i="4"/>
  <c r="K154" i="4"/>
  <c r="J316" i="4"/>
  <c r="J292" i="4"/>
  <c r="N265" i="4"/>
  <c r="N211" i="4"/>
  <c r="N223" i="4"/>
  <c r="N130" i="4"/>
  <c r="N43" i="4"/>
  <c r="P200" i="4"/>
  <c r="P25" i="4"/>
  <c r="K229" i="4"/>
  <c r="L404" i="4"/>
  <c r="G404" i="4" s="1"/>
  <c r="L241" i="4"/>
  <c r="M287" i="4"/>
  <c r="M286" i="4" s="1"/>
  <c r="M120" i="4"/>
  <c r="M192" i="4" s="1"/>
  <c r="M191" i="4" s="1"/>
  <c r="M190" i="4" s="1"/>
  <c r="G142" i="4"/>
  <c r="L327" i="4"/>
  <c r="L429" i="4" s="1"/>
  <c r="L155" i="4"/>
  <c r="L154" i="4" s="1"/>
  <c r="I397" i="4"/>
  <c r="N201" i="4"/>
  <c r="N206" i="4"/>
  <c r="M206" i="4"/>
  <c r="M205" i="4" s="1"/>
  <c r="G143" i="4"/>
  <c r="N119" i="4"/>
  <c r="N125" i="4"/>
  <c r="O211" i="4"/>
  <c r="G211" i="4" s="1"/>
  <c r="O218" i="4"/>
  <c r="O326" i="4"/>
  <c r="O325" i="4" s="1"/>
  <c r="L27" i="4"/>
  <c r="L57" i="4" s="1"/>
  <c r="L56" i="4" s="1"/>
  <c r="L55" i="4" s="1"/>
  <c r="L126" i="4"/>
  <c r="L192" i="4" s="1"/>
  <c r="L191" i="4" s="1"/>
  <c r="L190" i="4" s="1"/>
  <c r="L137" i="4"/>
  <c r="G137" i="4" s="1"/>
  <c r="L224" i="4"/>
  <c r="L223" i="4" s="1"/>
  <c r="L293" i="4"/>
  <c r="K310" i="4"/>
  <c r="G310" i="4" s="1"/>
  <c r="L299" i="4"/>
  <c r="G299" i="4" s="1"/>
  <c r="L201" i="4"/>
  <c r="L200" i="4" s="1"/>
  <c r="L199" i="4" s="1"/>
  <c r="L218" i="4"/>
  <c r="L217" i="4" s="1"/>
  <c r="L317" i="4"/>
  <c r="L316" i="4" s="1"/>
  <c r="K130" i="4"/>
  <c r="G130" i="4" s="1"/>
  <c r="J199" i="4"/>
  <c r="J288" i="4"/>
  <c r="K217" i="4"/>
  <c r="J26" i="4"/>
  <c r="J55" i="4"/>
  <c r="M31" i="4"/>
  <c r="M27" i="4" s="1"/>
  <c r="J265" i="4"/>
  <c r="G265" i="4" s="1"/>
  <c r="K211" i="4"/>
  <c r="I391" i="4"/>
  <c r="G391" i="4" s="1"/>
  <c r="K304" i="4"/>
  <c r="G37" i="4" l="1"/>
  <c r="O217" i="4"/>
  <c r="G217" i="4" s="1"/>
  <c r="G218" i="4"/>
  <c r="K26" i="4"/>
  <c r="G43" i="4"/>
  <c r="O278" i="4"/>
  <c r="O206" i="4"/>
  <c r="G206" i="4" s="1"/>
  <c r="I381" i="4"/>
  <c r="G397" i="4"/>
  <c r="K180" i="4"/>
  <c r="G304" i="4"/>
  <c r="O27" i="4"/>
  <c r="O57" i="4" s="1"/>
  <c r="O56" i="4" s="1"/>
  <c r="O55" i="4" s="1"/>
  <c r="O317" i="4"/>
  <c r="O316" i="4" s="1"/>
  <c r="G316" i="4" s="1"/>
  <c r="G318" i="4"/>
  <c r="L292" i="4"/>
  <c r="G293" i="4"/>
  <c r="O428" i="4"/>
  <c r="G429" i="4"/>
  <c r="L428" i="4"/>
  <c r="P435" i="4"/>
  <c r="N205" i="4"/>
  <c r="N118" i="4"/>
  <c r="N124" i="4"/>
  <c r="N191" i="4"/>
  <c r="N27" i="4"/>
  <c r="P199" i="4"/>
  <c r="M119" i="4"/>
  <c r="M118" i="4" s="1"/>
  <c r="M57" i="4"/>
  <c r="M56" i="4" s="1"/>
  <c r="M55" i="4" s="1"/>
  <c r="M26" i="4"/>
  <c r="M25" i="4" s="1"/>
  <c r="L326" i="4"/>
  <c r="L325" i="4" s="1"/>
  <c r="N200" i="4"/>
  <c r="O201" i="4"/>
  <c r="G201" i="4" s="1"/>
  <c r="L26" i="4"/>
  <c r="L25" i="4" s="1"/>
  <c r="L19" i="4" s="1"/>
  <c r="L20" i="4" s="1"/>
  <c r="L136" i="4"/>
  <c r="G136" i="4" s="1"/>
  <c r="L120" i="4"/>
  <c r="L125" i="4"/>
  <c r="L124" i="4" s="1"/>
  <c r="L206" i="4"/>
  <c r="L205" i="4" s="1"/>
  <c r="L298" i="4"/>
  <c r="G298" i="4" s="1"/>
  <c r="K126" i="4"/>
  <c r="G126" i="4" s="1"/>
  <c r="J27" i="4"/>
  <c r="J56" i="4"/>
  <c r="J287" i="4"/>
  <c r="G27" i="4" l="1"/>
  <c r="O277" i="4"/>
  <c r="G277" i="4" s="1"/>
  <c r="G278" i="4"/>
  <c r="K25" i="4"/>
  <c r="K179" i="4"/>
  <c r="O26" i="4"/>
  <c r="O25" i="4" s="1"/>
  <c r="O21" i="4" s="1"/>
  <c r="O20" i="4" s="1"/>
  <c r="O434" i="4" s="1"/>
  <c r="G317" i="4"/>
  <c r="G381" i="4"/>
  <c r="I380" i="4"/>
  <c r="L288" i="4"/>
  <c r="G292" i="4"/>
  <c r="O427" i="4"/>
  <c r="G428" i="4"/>
  <c r="N199" i="4"/>
  <c r="N57" i="4"/>
  <c r="L21" i="4"/>
  <c r="I327" i="4"/>
  <c r="G327" i="4" s="1"/>
  <c r="L427" i="4"/>
  <c r="P19" i="4"/>
  <c r="P434" i="4"/>
  <c r="P433" i="4" s="1"/>
  <c r="N190" i="4"/>
  <c r="N26" i="4"/>
  <c r="G26" i="4" s="1"/>
  <c r="K178" i="4"/>
  <c r="M21" i="4"/>
  <c r="M435" i="4" s="1"/>
  <c r="K125" i="4"/>
  <c r="G125" i="4" s="1"/>
  <c r="L119" i="4"/>
  <c r="G119" i="4" s="1"/>
  <c r="O205" i="4"/>
  <c r="G205" i="4" s="1"/>
  <c r="O200" i="4"/>
  <c r="G200" i="4" s="1"/>
  <c r="J286" i="4"/>
  <c r="J57" i="4"/>
  <c r="K55" i="4" l="1"/>
  <c r="K21" i="4"/>
  <c r="L435" i="4"/>
  <c r="O435" i="4"/>
  <c r="I379" i="4"/>
  <c r="G379" i="4" s="1"/>
  <c r="G380" i="4"/>
  <c r="L118" i="4"/>
  <c r="N56" i="4"/>
  <c r="L287" i="4"/>
  <c r="G288" i="4"/>
  <c r="G427" i="4"/>
  <c r="N25" i="4"/>
  <c r="G25" i="4" s="1"/>
  <c r="K192" i="4"/>
  <c r="G192" i="4" s="1"/>
  <c r="I326" i="4"/>
  <c r="G326" i="4" s="1"/>
  <c r="L434" i="4"/>
  <c r="L433" i="4" s="1"/>
  <c r="O19" i="4"/>
  <c r="O433" i="4"/>
  <c r="M20" i="4"/>
  <c r="K124" i="4"/>
  <c r="G124" i="4" s="1"/>
  <c r="O199" i="4"/>
  <c r="G199" i="4" s="1"/>
  <c r="I325" i="4" l="1"/>
  <c r="G325" i="4" s="1"/>
  <c r="K56" i="4"/>
  <c r="K435" i="4"/>
  <c r="G21" i="4"/>
  <c r="K20" i="4"/>
  <c r="N55" i="4"/>
  <c r="G55" i="4" s="1"/>
  <c r="L286" i="4"/>
  <c r="G286" i="4" s="1"/>
  <c r="G287" i="4"/>
  <c r="K191" i="4"/>
  <c r="G191" i="4" s="1"/>
  <c r="N21" i="4"/>
  <c r="M19" i="4"/>
  <c r="M434" i="4"/>
  <c r="K434" i="4" l="1"/>
  <c r="K19" i="4"/>
  <c r="K57" i="4"/>
  <c r="G57" i="4" s="1"/>
  <c r="G56" i="4"/>
  <c r="K190" i="4"/>
  <c r="G190" i="4" s="1"/>
  <c r="N435" i="4"/>
  <c r="G435" i="4" s="1"/>
  <c r="N20" i="4"/>
  <c r="G20" i="4" s="1"/>
  <c r="M433" i="4"/>
  <c r="P118" i="4"/>
  <c r="G118" i="4" s="1"/>
  <c r="O229" i="4"/>
  <c r="G229" i="4" s="1"/>
  <c r="K433" i="4" l="1"/>
  <c r="N434" i="4"/>
  <c r="G434" i="4" s="1"/>
  <c r="N19" i="4"/>
  <c r="G19" i="4" s="1"/>
  <c r="N433" i="4" l="1"/>
  <c r="G433" i="4" s="1"/>
</calcChain>
</file>

<file path=xl/sharedStrings.xml><?xml version="1.0" encoding="utf-8"?>
<sst xmlns="http://schemas.openxmlformats.org/spreadsheetml/2006/main" count="652" uniqueCount="178">
  <si>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</si>
  <si>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</si>
  <si>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</si>
  <si>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</si>
  <si>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</si>
  <si>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</si>
  <si>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</si>
  <si>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</si>
  <si>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</si>
  <si>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</si>
  <si>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</si>
  <si>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</si>
  <si>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</si>
  <si>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</si>
  <si>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</si>
  <si>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</si>
  <si>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</si>
  <si>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</si>
  <si>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</si>
  <si>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</si>
  <si>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</si>
  <si>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</si>
  <si>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</si>
  <si>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</si>
  <si>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</si>
  <si>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</si>
  <si>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</si>
  <si>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</si>
  <si>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</si>
  <si>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</si>
  <si>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</si>
  <si>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</si>
  <si>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</si>
  <si>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</si>
  <si>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</si>
  <si>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</si>
  <si>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</si>
  <si>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</si>
  <si>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</si>
  <si>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</si>
  <si>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</si>
  <si>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</si>
  <si>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</si>
  <si>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</si>
  <si>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</si>
  <si>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</si>
  <si>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</si>
  <si>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</si>
  <si>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</si>
  <si>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</si>
  <si>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</si>
  <si>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</si>
  <si>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</si>
  <si>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</si>
  <si>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</si>
  <si>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</si>
  <si>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</si>
  <si>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</si>
  <si>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</si>
  <si>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</si>
  <si>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</si>
  <si>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</si>
  <si>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</si>
  <si>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</si>
  <si>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</si>
  <si>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</si>
  <si>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</si>
  <si>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</si>
  <si>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</si>
  <si>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</si>
  <si>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</si>
  <si>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</si>
  <si>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</si>
  <si>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</si>
  <si>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</si>
  <si>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</si>
  <si>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</si>
  <si>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</si>
  <si>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</si>
  <si>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</si>
  <si>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</si>
  <si>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</si>
  <si>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</si>
  <si>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</si>
  <si>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</si>
  <si>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</si>
  <si>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</si>
  <si>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</si>
  <si>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</si>
  <si>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</si>
  <si>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</si>
  <si>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</si>
  <si>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</si>
  <si>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</si>
  <si>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</si>
  <si>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</si>
  <si>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</si>
  <si>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</si>
  <si>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</si>
  <si>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</si>
  <si>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</si>
  <si>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</si>
  <si>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</si>
  <si>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</si>
  <si>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</si>
  <si>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</si>
  <si>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</si>
  <si>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</si>
  <si>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</si>
  <si>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</si>
  <si>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</si>
  <si>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</si>
  <si>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</si>
  <si>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</si>
  <si>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</si>
  <si>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</si>
  <si>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</si>
  <si>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</si>
  <si>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</si>
  <si>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</si>
  <si>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</si>
  <si>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</si>
  <si>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</si>
  <si>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</si>
  <si>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</si>
  <si>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</si>
  <si>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</si>
  <si>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</si>
  <si>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</si>
  <si>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</si>
  <si>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</si>
  <si>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</si>
  <si>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</si>
  <si>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</si>
  <si>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</si>
  <si>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</si>
  <si>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</si>
  <si>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</si>
  <si>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</si>
  <si>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</si>
  <si>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</si>
  <si>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</si>
  <si>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</si>
  <si>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</si>
  <si>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</si>
  <si>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</si>
  <si>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</si>
  <si>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</si>
  <si>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</si>
  <si>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</si>
  <si>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</si>
  <si>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</si>
  <si>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</si>
  <si>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</si>
  <si>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</si>
  <si>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</si>
  <si>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</si>
  <si>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</si>
  <si>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</si>
  <si>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</si>
  <si>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2014-2024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</si>
  <si>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2014-2024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</si>
  <si>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2015-2024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</si>
  <si>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2015-2024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</si>
  <si>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2014-2024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</si>
  <si>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2014-2024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</si>
  <si>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2014-2024 годы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</si>
  <si>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</si>
  <si>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</si>
  <si>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Мероприятие 6 - Выполнение части полномочий в части проведения муниципального земельного контроля</t>
  </si>
  <si>
    <t>6.1.7</t>
  </si>
  <si>
    <t>Мероприятие 7 - Выполнение части полномочий в сфере ведения информационной системы обеспечения градостроительной деятельности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</si>
  <si>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</si>
  <si>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1.1.4</t>
  </si>
  <si>
    <t>2.1.2</t>
  </si>
  <si>
    <t>Мероприятие 1 -Прочие мероприятия по благоустройству поселения</t>
  </si>
  <si>
    <t>Мероприятие 4 – Капитальный ремонт, ремонт автомобильных дорог общего пользования местного значения в поселениях</t>
  </si>
  <si>
    <t>поселения от 22.12.2022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</si>
</sst>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41"/>
  <sheetViews>
    <sheetView tabSelected="1" topLeftCell="A421" zoomScale="75" zoomScaleNormal="75" workbookViewId="0">
      <selection activeCell="P434" sqref="P434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8" width="11.5703125" style="36" customWidth="1"/>
    <col min="19" max="20" width="9.140625" style="4"/>
    <col min="21" max="21" width="9.28515625" style="4" bestFit="1" customWidth="1"/>
    <col min="22" max="24" width="9.42578125" style="4" bestFit="1" customWidth="1"/>
    <col min="25" max="26" width="9.28515625" style="4" bestFit="1" customWidth="1"/>
    <col min="27" max="28" width="9.28515625" style="36" bestFit="1" customWidth="1"/>
    <col min="29" max="32" width="9.28515625" style="4" bestFit="1" customWidth="1"/>
    <col min="33" max="16384" width="9.140625" style="4"/>
  </cols>
  <sheetData>
    <row r="1" spans="1:32" s="22" customFormat="1" ht="18.75" x14ac:dyDescent="0.3">
      <c r="J1" s="23"/>
      <c r="K1" s="35"/>
      <c r="L1" s="47"/>
      <c r="N1" s="35"/>
      <c r="O1" s="35"/>
      <c r="P1" s="35"/>
      <c r="Q1" s="35"/>
      <c r="R1" s="35"/>
      <c r="X1" s="181" t="s">
        <v>140</v>
      </c>
      <c r="Y1" s="182"/>
      <c r="Z1" s="182"/>
      <c r="AA1" s="182"/>
      <c r="AB1" s="182"/>
      <c r="AC1" s="1"/>
      <c r="AD1" s="1"/>
      <c r="AE1" s="1"/>
      <c r="AF1" s="1"/>
    </row>
    <row r="2" spans="1:32" s="22" customFormat="1" ht="18.75" x14ac:dyDescent="0.3">
      <c r="J2" s="23"/>
      <c r="K2" s="35"/>
      <c r="L2" s="47"/>
      <c r="N2" s="35"/>
      <c r="O2" s="35"/>
      <c r="P2" s="35"/>
      <c r="Q2" s="35"/>
      <c r="R2" s="35"/>
      <c r="X2" s="1" t="s">
        <v>141</v>
      </c>
      <c r="Y2" s="1"/>
      <c r="Z2" s="1"/>
      <c r="AA2" s="62"/>
      <c r="AB2" s="62"/>
      <c r="AC2" s="1"/>
      <c r="AD2" s="1"/>
      <c r="AE2" s="1"/>
      <c r="AF2" s="1"/>
    </row>
    <row r="3" spans="1:32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X3" s="1" t="s">
        <v>177</v>
      </c>
      <c r="Y3" s="1"/>
      <c r="Z3" s="1"/>
      <c r="AA3" s="62"/>
      <c r="AB3" s="62"/>
      <c r="AC3" s="1"/>
      <c r="AD3" s="1"/>
      <c r="AE3" s="1"/>
      <c r="AF3" s="1"/>
    </row>
    <row r="4" spans="1:32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AA4" s="35"/>
      <c r="AB4" s="35"/>
    </row>
    <row r="5" spans="1:32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AA5" s="35"/>
      <c r="AB5" s="35"/>
    </row>
    <row r="6" spans="1:32" s="22" customFormat="1" ht="18.75" customHeight="1" x14ac:dyDescent="0.3">
      <c r="D6" s="166" t="s">
        <v>142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AA6" s="35"/>
      <c r="AB6" s="35"/>
    </row>
    <row r="7" spans="1:32" s="22" customFormat="1" ht="21.75" customHeight="1" x14ac:dyDescent="0.3">
      <c r="D7" s="166" t="s">
        <v>143</v>
      </c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AA7" s="35"/>
      <c r="AB7" s="35"/>
    </row>
    <row r="8" spans="1:32" s="22" customFormat="1" ht="37.5" customHeight="1" x14ac:dyDescent="0.3">
      <c r="D8" s="168" t="s">
        <v>144</v>
      </c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AA8" s="35"/>
      <c r="AB8" s="35"/>
    </row>
    <row r="9" spans="1:32" ht="12.75" customHeight="1" x14ac:dyDescent="0.2"/>
    <row r="10" spans="1:32" ht="12.75" customHeight="1" thickBot="1" x14ac:dyDescent="0.25"/>
    <row r="11" spans="1:32" ht="15.75" thickBot="1" x14ac:dyDescent="0.3">
      <c r="A11" s="2" t="s">
        <v>74</v>
      </c>
      <c r="B11" s="3" t="s">
        <v>76</v>
      </c>
      <c r="C11" s="147" t="s">
        <v>78</v>
      </c>
      <c r="D11" s="148"/>
      <c r="E11" s="92" t="s">
        <v>79</v>
      </c>
      <c r="F11" s="151" t="s">
        <v>80</v>
      </c>
      <c r="G11" s="152"/>
      <c r="H11" s="152"/>
      <c r="I11" s="152"/>
      <c r="J11" s="152"/>
      <c r="K11" s="153"/>
      <c r="L11" s="153"/>
      <c r="M11" s="153"/>
      <c r="N11" s="153"/>
      <c r="O11" s="154"/>
      <c r="P11" s="154"/>
      <c r="Q11" s="154"/>
      <c r="R11" s="155"/>
      <c r="S11" s="98" t="s">
        <v>81</v>
      </c>
      <c r="T11" s="99"/>
      <c r="U11" s="99"/>
      <c r="V11" s="99"/>
      <c r="W11" s="99"/>
      <c r="X11" s="99"/>
      <c r="Y11" s="99"/>
      <c r="Z11" s="99"/>
      <c r="AA11" s="99"/>
      <c r="AB11" s="100"/>
      <c r="AC11" s="100"/>
      <c r="AD11" s="100"/>
      <c r="AE11" s="100"/>
      <c r="AF11" s="101"/>
    </row>
    <row r="12" spans="1:32" ht="37.5" thickBot="1" x14ac:dyDescent="0.3">
      <c r="A12" s="5" t="s">
        <v>75</v>
      </c>
      <c r="B12" s="6" t="s">
        <v>77</v>
      </c>
      <c r="C12" s="149"/>
      <c r="D12" s="150"/>
      <c r="E12" s="93"/>
      <c r="F12" s="156"/>
      <c r="G12" s="157"/>
      <c r="H12" s="157"/>
      <c r="I12" s="157"/>
      <c r="J12" s="157"/>
      <c r="K12" s="158"/>
      <c r="L12" s="158"/>
      <c r="M12" s="158"/>
      <c r="N12" s="158"/>
      <c r="O12" s="159"/>
      <c r="P12" s="159"/>
      <c r="Q12" s="159"/>
      <c r="R12" s="160"/>
      <c r="S12" s="117" t="s">
        <v>76</v>
      </c>
      <c r="T12" s="117" t="s">
        <v>82</v>
      </c>
      <c r="U12" s="98" t="s">
        <v>83</v>
      </c>
      <c r="V12" s="99"/>
      <c r="W12" s="99"/>
      <c r="X12" s="99"/>
      <c r="Y12" s="99"/>
      <c r="Z12" s="99"/>
      <c r="AA12" s="99"/>
      <c r="AB12" s="100"/>
      <c r="AC12" s="100"/>
      <c r="AD12" s="100"/>
      <c r="AE12" s="100"/>
      <c r="AF12" s="101"/>
    </row>
    <row r="13" spans="1:32" ht="31.5" customHeight="1" thickBot="1" x14ac:dyDescent="0.3">
      <c r="A13" s="7"/>
      <c r="B13" s="8"/>
      <c r="C13" s="6" t="s">
        <v>84</v>
      </c>
      <c r="D13" s="3" t="s">
        <v>86</v>
      </c>
      <c r="E13" s="93"/>
      <c r="F13" s="6"/>
      <c r="G13" s="117" t="s">
        <v>89</v>
      </c>
      <c r="H13" s="98" t="s">
        <v>90</v>
      </c>
      <c r="I13" s="99"/>
      <c r="J13" s="99"/>
      <c r="K13" s="161"/>
      <c r="L13" s="161"/>
      <c r="M13" s="161"/>
      <c r="N13" s="161"/>
      <c r="O13" s="162"/>
      <c r="P13" s="162"/>
      <c r="Q13" s="162"/>
      <c r="R13" s="163"/>
      <c r="S13" s="117"/>
      <c r="T13" s="117"/>
      <c r="U13" s="117" t="s">
        <v>89</v>
      </c>
      <c r="V13" s="98" t="s">
        <v>90</v>
      </c>
      <c r="W13" s="99"/>
      <c r="X13" s="99"/>
      <c r="Y13" s="99"/>
      <c r="Z13" s="99"/>
      <c r="AA13" s="99"/>
      <c r="AB13" s="100"/>
      <c r="AC13" s="100"/>
      <c r="AD13" s="100"/>
      <c r="AE13" s="100"/>
      <c r="AF13" s="101"/>
    </row>
    <row r="14" spans="1:32" ht="36.75" thickBot="1" x14ac:dyDescent="0.25">
      <c r="A14" s="9"/>
      <c r="B14" s="10"/>
      <c r="C14" s="11" t="s">
        <v>85</v>
      </c>
      <c r="D14" s="11" t="s">
        <v>87</v>
      </c>
      <c r="E14" s="94"/>
      <c r="F14" s="11" t="s">
        <v>88</v>
      </c>
      <c r="G14" s="118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118"/>
      <c r="T14" s="118"/>
      <c r="U14" s="118"/>
      <c r="V14" s="11">
        <v>2014</v>
      </c>
      <c r="W14" s="12">
        <v>2015</v>
      </c>
      <c r="X14" s="12">
        <v>2016</v>
      </c>
      <c r="Y14" s="12">
        <v>2017</v>
      </c>
      <c r="Z14" s="12">
        <v>2018</v>
      </c>
      <c r="AA14" s="37">
        <v>2019</v>
      </c>
      <c r="AB14" s="37">
        <v>2020</v>
      </c>
      <c r="AC14" s="12">
        <v>2021</v>
      </c>
      <c r="AD14" s="12">
        <v>2022</v>
      </c>
      <c r="AE14" s="12">
        <v>2023</v>
      </c>
      <c r="AF14" s="12">
        <v>2024</v>
      </c>
    </row>
    <row r="15" spans="1:32" s="21" customFormat="1" ht="31.5" customHeight="1" thickBot="1" x14ac:dyDescent="0.3">
      <c r="A15" s="102" t="s">
        <v>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0"/>
      <c r="AC15" s="100"/>
      <c r="AD15" s="100"/>
      <c r="AE15" s="100"/>
      <c r="AF15" s="101"/>
    </row>
    <row r="16" spans="1:32" s="21" customFormat="1" ht="31.5" customHeight="1" thickBot="1" x14ac:dyDescent="0.3">
      <c r="A16" s="104" t="s">
        <v>1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0"/>
      <c r="AC16" s="100"/>
      <c r="AD16" s="100"/>
      <c r="AE16" s="100"/>
      <c r="AF16" s="101"/>
    </row>
    <row r="17" spans="1:32" s="21" customFormat="1" ht="15.75" thickBot="1" x14ac:dyDescent="0.3">
      <c r="A17" s="104" t="s">
        <v>164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0"/>
      <c r="AC17" s="100"/>
      <c r="AD17" s="100"/>
      <c r="AE17" s="100"/>
      <c r="AF17" s="101"/>
    </row>
    <row r="18" spans="1:32" s="21" customFormat="1" ht="31.5" customHeight="1" thickBot="1" x14ac:dyDescent="0.3">
      <c r="A18" s="104" t="s">
        <v>2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0"/>
      <c r="AC18" s="100"/>
      <c r="AD18" s="100"/>
      <c r="AE18" s="100"/>
      <c r="AF18" s="101"/>
    </row>
    <row r="19" spans="1:32" ht="12.75" thickBot="1" x14ac:dyDescent="0.25">
      <c r="A19" s="92">
        <v>1</v>
      </c>
      <c r="B19" s="82" t="s">
        <v>3</v>
      </c>
      <c r="C19" s="82">
        <v>2014</v>
      </c>
      <c r="D19" s="82">
        <v>2024</v>
      </c>
      <c r="E19" s="82"/>
      <c r="F19" s="17" t="s">
        <v>4</v>
      </c>
      <c r="G19" s="24">
        <f>H19+I19+J19+K19+L19+M19+N19+O19+P19+Q19+R19</f>
        <v>20895974.260000002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R20" si="1">P20</f>
        <v>5216376.6500000004</v>
      </c>
      <c r="Q19" s="38">
        <f t="shared" si="1"/>
        <v>1295780</v>
      </c>
      <c r="R19" s="38">
        <f t="shared" si="1"/>
        <v>1354770</v>
      </c>
      <c r="S19" s="92"/>
      <c r="T19" s="92"/>
      <c r="U19" s="92"/>
      <c r="V19" s="92"/>
      <c r="W19" s="92"/>
      <c r="X19" s="92"/>
      <c r="Y19" s="92"/>
      <c r="Z19" s="92"/>
      <c r="AA19" s="95"/>
      <c r="AB19" s="95"/>
      <c r="AC19" s="92"/>
      <c r="AD19" s="92"/>
      <c r="AE19" s="92"/>
      <c r="AF19" s="92"/>
    </row>
    <row r="20" spans="1:32" ht="36.75" thickBot="1" x14ac:dyDescent="0.25">
      <c r="A20" s="93"/>
      <c r="B20" s="83"/>
      <c r="C20" s="83"/>
      <c r="D20" s="83"/>
      <c r="E20" s="83"/>
      <c r="F20" s="13" t="s">
        <v>5</v>
      </c>
      <c r="G20" s="27">
        <f>H20+I20+J20+K20+L20+M20+N20+O20+P20+Q20+R20</f>
        <v>20895974.260000002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>P21+P22</f>
        <v>5216376.6500000004</v>
      </c>
      <c r="Q20" s="39">
        <f t="shared" si="1"/>
        <v>1295780</v>
      </c>
      <c r="R20" s="39">
        <f t="shared" si="1"/>
        <v>1354770</v>
      </c>
      <c r="S20" s="93"/>
      <c r="T20" s="93"/>
      <c r="U20" s="93"/>
      <c r="V20" s="93"/>
      <c r="W20" s="93"/>
      <c r="X20" s="93"/>
      <c r="Y20" s="93"/>
      <c r="Z20" s="93"/>
      <c r="AA20" s="96"/>
      <c r="AB20" s="96"/>
      <c r="AC20" s="93"/>
      <c r="AD20" s="93"/>
      <c r="AE20" s="93"/>
      <c r="AF20" s="93"/>
    </row>
    <row r="21" spans="1:32" ht="48.75" thickBot="1" x14ac:dyDescent="0.25">
      <c r="A21" s="93"/>
      <c r="B21" s="83"/>
      <c r="C21" s="83"/>
      <c r="D21" s="83"/>
      <c r="E21" s="83"/>
      <c r="F21" s="13" t="s">
        <v>6</v>
      </c>
      <c r="G21" s="27">
        <f>H21+I21+J21+K21+L21+M21+N21+O21+P21+Q21+R21</f>
        <v>15791795.010000002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>P27</f>
        <v>1716376.65</v>
      </c>
      <c r="Q21" s="39">
        <f t="shared" si="3"/>
        <v>1295780</v>
      </c>
      <c r="R21" s="39">
        <f t="shared" si="3"/>
        <v>1354770</v>
      </c>
      <c r="S21" s="93"/>
      <c r="T21" s="93"/>
      <c r="U21" s="93"/>
      <c r="V21" s="93"/>
      <c r="W21" s="93"/>
      <c r="X21" s="93"/>
      <c r="Y21" s="93"/>
      <c r="Z21" s="93"/>
      <c r="AA21" s="96"/>
      <c r="AB21" s="96"/>
      <c r="AC21" s="93"/>
      <c r="AD21" s="93"/>
      <c r="AE21" s="93"/>
      <c r="AF21" s="93"/>
    </row>
    <row r="22" spans="1:32" ht="48.75" thickBot="1" x14ac:dyDescent="0.25">
      <c r="A22" s="93"/>
      <c r="B22" s="83"/>
      <c r="C22" s="83"/>
      <c r="D22" s="83"/>
      <c r="E22" s="83"/>
      <c r="F22" s="13" t="s">
        <v>7</v>
      </c>
      <c r="G22" s="27">
        <f>H22+I22+J22+K22+L22+M22+N22+O22+P22+Q22+R22</f>
        <v>5104179.25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f>P28</f>
        <v>3500000</v>
      </c>
      <c r="Q22" s="39">
        <v>0</v>
      </c>
      <c r="R22" s="39">
        <v>0</v>
      </c>
      <c r="S22" s="93"/>
      <c r="T22" s="93"/>
      <c r="U22" s="93"/>
      <c r="V22" s="93"/>
      <c r="W22" s="93"/>
      <c r="X22" s="93"/>
      <c r="Y22" s="93"/>
      <c r="Z22" s="93"/>
      <c r="AA22" s="96"/>
      <c r="AB22" s="96"/>
      <c r="AC22" s="93"/>
      <c r="AD22" s="93"/>
      <c r="AE22" s="93"/>
      <c r="AF22" s="93"/>
    </row>
    <row r="23" spans="1:32" ht="48.75" thickBot="1" x14ac:dyDescent="0.25">
      <c r="A23" s="93"/>
      <c r="B23" s="83"/>
      <c r="C23" s="83"/>
      <c r="D23" s="83"/>
      <c r="E23" s="83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93"/>
      <c r="T23" s="93"/>
      <c r="U23" s="93"/>
      <c r="V23" s="93"/>
      <c r="W23" s="93"/>
      <c r="X23" s="93"/>
      <c r="Y23" s="93"/>
      <c r="Z23" s="93"/>
      <c r="AA23" s="96"/>
      <c r="AB23" s="96"/>
      <c r="AC23" s="93"/>
      <c r="AD23" s="93"/>
      <c r="AE23" s="93"/>
      <c r="AF23" s="93"/>
    </row>
    <row r="24" spans="1:32" ht="24.75" thickBot="1" x14ac:dyDescent="0.25">
      <c r="A24" s="94"/>
      <c r="B24" s="84"/>
      <c r="C24" s="84"/>
      <c r="D24" s="84"/>
      <c r="E24" s="84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94"/>
      <c r="T24" s="94"/>
      <c r="U24" s="94"/>
      <c r="V24" s="94"/>
      <c r="W24" s="94"/>
      <c r="X24" s="94"/>
      <c r="Y24" s="94"/>
      <c r="Z24" s="94"/>
      <c r="AA24" s="97"/>
      <c r="AB24" s="97"/>
      <c r="AC24" s="94"/>
      <c r="AD24" s="94"/>
      <c r="AE24" s="94"/>
      <c r="AF24" s="94"/>
    </row>
    <row r="25" spans="1:32" ht="12.75" thickBot="1" x14ac:dyDescent="0.25">
      <c r="A25" s="125" t="s">
        <v>91</v>
      </c>
      <c r="B25" s="82" t="s">
        <v>10</v>
      </c>
      <c r="C25" s="82">
        <v>2014</v>
      </c>
      <c r="D25" s="82">
        <v>2024</v>
      </c>
      <c r="E25" s="92"/>
      <c r="F25" s="18" t="s">
        <v>4</v>
      </c>
      <c r="G25" s="26">
        <f>H25+I25+J25+K25+L25+M25+N25+O25+P25+Q25+R25</f>
        <v>20895974.260000002</v>
      </c>
      <c r="H25" s="31">
        <v>3935117.39</v>
      </c>
      <c r="I25" s="31">
        <v>0</v>
      </c>
      <c r="J25" s="32">
        <f>J19</f>
        <v>1512508.92</v>
      </c>
      <c r="K25" s="41">
        <f t="shared" ref="K25:R26" si="4">K26</f>
        <v>1570031.42</v>
      </c>
      <c r="L25" s="52">
        <f t="shared" si="4"/>
        <v>474036.3</v>
      </c>
      <c r="M25" s="31">
        <f t="shared" si="4"/>
        <v>1553962.35</v>
      </c>
      <c r="N25" s="41">
        <f t="shared" si="4"/>
        <v>1066374.55</v>
      </c>
      <c r="O25" s="41">
        <f t="shared" si="4"/>
        <v>2917016.68</v>
      </c>
      <c r="P25" s="41">
        <f>P26</f>
        <v>5216376.6500000004</v>
      </c>
      <c r="Q25" s="41">
        <f>Q26</f>
        <v>1295780</v>
      </c>
      <c r="R25" s="41">
        <f>R26</f>
        <v>1354770</v>
      </c>
      <c r="S25" s="92"/>
      <c r="T25" s="92"/>
      <c r="U25" s="92"/>
      <c r="V25" s="92"/>
      <c r="W25" s="92"/>
      <c r="X25" s="92"/>
      <c r="Y25" s="92"/>
      <c r="Z25" s="92"/>
      <c r="AA25" s="95"/>
      <c r="AB25" s="95"/>
      <c r="AC25" s="92"/>
      <c r="AD25" s="92"/>
      <c r="AE25" s="92"/>
      <c r="AF25" s="92"/>
    </row>
    <row r="26" spans="1:32" ht="36.75" thickBot="1" x14ac:dyDescent="0.25">
      <c r="A26" s="126"/>
      <c r="B26" s="83"/>
      <c r="C26" s="83"/>
      <c r="D26" s="83"/>
      <c r="E26" s="93"/>
      <c r="F26" s="13" t="s">
        <v>5</v>
      </c>
      <c r="G26" s="27">
        <f>H26+I26+J26+K26+L26+M26+N26+O26+P26+Q26+R26</f>
        <v>20895974.260000002</v>
      </c>
      <c r="H26" s="27">
        <v>3935117.39</v>
      </c>
      <c r="I26" s="27">
        <v>0</v>
      </c>
      <c r="J26" s="28">
        <f>J25</f>
        <v>1512508.92</v>
      </c>
      <c r="K26" s="39">
        <f t="shared" si="4"/>
        <v>1570031.42</v>
      </c>
      <c r="L26" s="50">
        <f t="shared" si="4"/>
        <v>474036.3</v>
      </c>
      <c r="M26" s="27">
        <f t="shared" si="4"/>
        <v>1553962.35</v>
      </c>
      <c r="N26" s="39">
        <f t="shared" si="4"/>
        <v>1066374.55</v>
      </c>
      <c r="O26" s="39">
        <f t="shared" si="4"/>
        <v>2917016.68</v>
      </c>
      <c r="P26" s="39">
        <f>P27+P28</f>
        <v>5216376.6500000004</v>
      </c>
      <c r="Q26" s="39">
        <f t="shared" si="4"/>
        <v>1295780</v>
      </c>
      <c r="R26" s="39">
        <f t="shared" si="4"/>
        <v>1354770</v>
      </c>
      <c r="S26" s="93"/>
      <c r="T26" s="93"/>
      <c r="U26" s="93"/>
      <c r="V26" s="93"/>
      <c r="W26" s="93"/>
      <c r="X26" s="93"/>
      <c r="Y26" s="93"/>
      <c r="Z26" s="93"/>
      <c r="AA26" s="96"/>
      <c r="AB26" s="96"/>
      <c r="AC26" s="93"/>
      <c r="AD26" s="93"/>
      <c r="AE26" s="93"/>
      <c r="AF26" s="93"/>
    </row>
    <row r="27" spans="1:32" ht="48.75" thickBot="1" x14ac:dyDescent="0.25">
      <c r="A27" s="126"/>
      <c r="B27" s="83"/>
      <c r="C27" s="83"/>
      <c r="D27" s="83"/>
      <c r="E27" s="93"/>
      <c r="F27" s="13" t="s">
        <v>6</v>
      </c>
      <c r="G27" s="27">
        <f>H27+I27+J27+K27+L27+M27+N27+O27+P27+Q27+R27</f>
        <v>15791795.010000002</v>
      </c>
      <c r="H27" s="27">
        <v>2330938.14</v>
      </c>
      <c r="I27" s="27">
        <v>0</v>
      </c>
      <c r="J27" s="28">
        <f>J26</f>
        <v>1512508.92</v>
      </c>
      <c r="K27" s="39">
        <f t="shared" ref="K27:O27" si="5">K31+K37+K43</f>
        <v>1570031.42</v>
      </c>
      <c r="L27" s="50">
        <f t="shared" si="5"/>
        <v>474036.3</v>
      </c>
      <c r="M27" s="27">
        <f t="shared" si="5"/>
        <v>1553962.35</v>
      </c>
      <c r="N27" s="39">
        <f t="shared" si="5"/>
        <v>1066374.55</v>
      </c>
      <c r="O27" s="39">
        <f t="shared" si="5"/>
        <v>2917016.68</v>
      </c>
      <c r="P27" s="39">
        <f>P33+P39+P45+P51</f>
        <v>1716376.65</v>
      </c>
      <c r="Q27" s="39">
        <f t="shared" ref="Q27" si="6">Q31+Q37+Q43</f>
        <v>1295780</v>
      </c>
      <c r="R27" s="39">
        <f t="shared" ref="R27" si="7">R31+R37+R43</f>
        <v>1354770</v>
      </c>
      <c r="S27" s="93"/>
      <c r="T27" s="93"/>
      <c r="U27" s="93"/>
      <c r="V27" s="93"/>
      <c r="W27" s="93"/>
      <c r="X27" s="93"/>
      <c r="Y27" s="93"/>
      <c r="Z27" s="93"/>
      <c r="AA27" s="96"/>
      <c r="AB27" s="96"/>
      <c r="AC27" s="93"/>
      <c r="AD27" s="93"/>
      <c r="AE27" s="93"/>
      <c r="AF27" s="93"/>
    </row>
    <row r="28" spans="1:32" ht="48.75" thickBot="1" x14ac:dyDescent="0.25">
      <c r="A28" s="126"/>
      <c r="B28" s="83"/>
      <c r="C28" s="83"/>
      <c r="D28" s="83"/>
      <c r="E28" s="93"/>
      <c r="F28" s="13" t="s">
        <v>7</v>
      </c>
      <c r="G28" s="27">
        <f>H28+I28+J28+K28+L28+M28+N28+O28+P28+Q28+R28</f>
        <v>5104179.25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f>P34+P40+P46+P52</f>
        <v>3500000</v>
      </c>
      <c r="Q28" s="39">
        <v>0</v>
      </c>
      <c r="R28" s="39">
        <v>0</v>
      </c>
      <c r="S28" s="93"/>
      <c r="T28" s="93"/>
      <c r="U28" s="93"/>
      <c r="V28" s="93"/>
      <c r="W28" s="93"/>
      <c r="X28" s="93"/>
      <c r="Y28" s="93"/>
      <c r="Z28" s="93"/>
      <c r="AA28" s="96"/>
      <c r="AB28" s="96"/>
      <c r="AC28" s="93"/>
      <c r="AD28" s="93"/>
      <c r="AE28" s="93"/>
      <c r="AF28" s="93"/>
    </row>
    <row r="29" spans="1:32" ht="48.75" thickBot="1" x14ac:dyDescent="0.25">
      <c r="A29" s="126"/>
      <c r="B29" s="83"/>
      <c r="C29" s="83"/>
      <c r="D29" s="83"/>
      <c r="E29" s="93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93"/>
      <c r="T29" s="93"/>
      <c r="U29" s="93"/>
      <c r="V29" s="93"/>
      <c r="W29" s="93"/>
      <c r="X29" s="93"/>
      <c r="Y29" s="93"/>
      <c r="Z29" s="93"/>
      <c r="AA29" s="96"/>
      <c r="AB29" s="96"/>
      <c r="AC29" s="93"/>
      <c r="AD29" s="93"/>
      <c r="AE29" s="93"/>
      <c r="AF29" s="93"/>
    </row>
    <row r="30" spans="1:32" ht="24.75" thickBot="1" x14ac:dyDescent="0.25">
      <c r="A30" s="127"/>
      <c r="B30" s="84"/>
      <c r="C30" s="84"/>
      <c r="D30" s="84"/>
      <c r="E30" s="94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94"/>
      <c r="T30" s="94"/>
      <c r="U30" s="94"/>
      <c r="V30" s="94"/>
      <c r="W30" s="94"/>
      <c r="X30" s="94"/>
      <c r="Y30" s="94"/>
      <c r="Z30" s="94"/>
      <c r="AA30" s="97"/>
      <c r="AB30" s="97"/>
      <c r="AC30" s="94"/>
      <c r="AD30" s="94"/>
      <c r="AE30" s="94"/>
      <c r="AF30" s="94"/>
    </row>
    <row r="31" spans="1:32" ht="12.75" customHeight="1" thickBot="1" x14ac:dyDescent="0.25">
      <c r="A31" s="125" t="s">
        <v>92</v>
      </c>
      <c r="B31" s="82" t="s">
        <v>11</v>
      </c>
      <c r="C31" s="82">
        <v>2014</v>
      </c>
      <c r="D31" s="82">
        <v>2024</v>
      </c>
      <c r="E31" s="82"/>
      <c r="F31" s="17" t="s">
        <v>4</v>
      </c>
      <c r="G31" s="24">
        <f>H31+I31+J31+K31+L31+M31+N31+O31+P31+Q31+R31</f>
        <v>12153829.92</v>
      </c>
      <c r="H31" s="24">
        <v>3935117.39</v>
      </c>
      <c r="I31" s="24">
        <v>0</v>
      </c>
      <c r="J31" s="33">
        <f t="shared" ref="J31:R31" si="8">J32</f>
        <v>1405308.92</v>
      </c>
      <c r="K31" s="42">
        <f t="shared" si="8"/>
        <v>1458728.92</v>
      </c>
      <c r="L31" s="53">
        <f t="shared" si="8"/>
        <v>0</v>
      </c>
      <c r="M31" s="24">
        <f t="shared" si="8"/>
        <v>529153.96</v>
      </c>
      <c r="N31" s="42">
        <f t="shared" si="8"/>
        <v>710975.13</v>
      </c>
      <c r="O31" s="42">
        <f t="shared" si="8"/>
        <v>2286492</v>
      </c>
      <c r="P31" s="42">
        <f t="shared" si="8"/>
        <v>628053.59999999986</v>
      </c>
      <c r="Q31" s="42">
        <f t="shared" si="8"/>
        <v>600000</v>
      </c>
      <c r="R31" s="42">
        <f t="shared" si="8"/>
        <v>600000</v>
      </c>
      <c r="S31" s="82" t="s">
        <v>12</v>
      </c>
      <c r="T31" s="82" t="s">
        <v>13</v>
      </c>
      <c r="U31" s="82">
        <f>V31+W31+X31+Y31+Z31+AB31+AC31</f>
        <v>17.196999999999999</v>
      </c>
      <c r="V31" s="92">
        <v>10</v>
      </c>
      <c r="W31" s="92">
        <v>0</v>
      </c>
      <c r="X31" s="92">
        <v>2</v>
      </c>
      <c r="Y31" s="92">
        <v>3</v>
      </c>
      <c r="Z31" s="92">
        <v>0</v>
      </c>
      <c r="AA31" s="95">
        <v>0</v>
      </c>
      <c r="AB31" s="95">
        <v>0</v>
      </c>
      <c r="AC31" s="92">
        <v>2.1970000000000001</v>
      </c>
      <c r="AD31" s="92"/>
      <c r="AE31" s="92"/>
      <c r="AF31" s="92"/>
    </row>
    <row r="32" spans="1:32" ht="36.75" thickBot="1" x14ac:dyDescent="0.25">
      <c r="A32" s="126"/>
      <c r="B32" s="83"/>
      <c r="C32" s="83"/>
      <c r="D32" s="83"/>
      <c r="E32" s="83"/>
      <c r="F32" s="13" t="s">
        <v>5</v>
      </c>
      <c r="G32" s="27">
        <f>H32+I32+J32+K32+L32+M32+N32+O32+P32+Q32+R32</f>
        <v>12153829.92</v>
      </c>
      <c r="H32" s="27">
        <v>3935117.39</v>
      </c>
      <c r="I32" s="27">
        <v>0</v>
      </c>
      <c r="J32" s="28">
        <v>1405308.92</v>
      </c>
      <c r="K32" s="39">
        <f t="shared" ref="K32:R32" si="9">K33</f>
        <v>1458728.92</v>
      </c>
      <c r="L32" s="50">
        <f t="shared" si="9"/>
        <v>0</v>
      </c>
      <c r="M32" s="27">
        <f t="shared" si="9"/>
        <v>529153.96</v>
      </c>
      <c r="N32" s="39">
        <f t="shared" si="9"/>
        <v>710975.13</v>
      </c>
      <c r="O32" s="39">
        <f t="shared" si="9"/>
        <v>2286492</v>
      </c>
      <c r="P32" s="39">
        <f t="shared" si="9"/>
        <v>628053.59999999986</v>
      </c>
      <c r="Q32" s="39">
        <f t="shared" si="9"/>
        <v>600000</v>
      </c>
      <c r="R32" s="39">
        <f t="shared" si="9"/>
        <v>600000</v>
      </c>
      <c r="S32" s="83"/>
      <c r="T32" s="83"/>
      <c r="U32" s="83"/>
      <c r="V32" s="93"/>
      <c r="W32" s="93"/>
      <c r="X32" s="93"/>
      <c r="Y32" s="93"/>
      <c r="Z32" s="93"/>
      <c r="AA32" s="96"/>
      <c r="AB32" s="96"/>
      <c r="AC32" s="93"/>
      <c r="AD32" s="93"/>
      <c r="AE32" s="93"/>
      <c r="AF32" s="93"/>
    </row>
    <row r="33" spans="1:32" ht="48.75" thickBot="1" x14ac:dyDescent="0.25">
      <c r="A33" s="126"/>
      <c r="B33" s="83"/>
      <c r="C33" s="83"/>
      <c r="D33" s="83"/>
      <c r="E33" s="83"/>
      <c r="F33" s="13" t="s">
        <v>6</v>
      </c>
      <c r="G33" s="27">
        <f>H33+I33+J33+K33+L33+M33+N33+O33+P33+Q33+R33</f>
        <v>10549650.67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f>568653.6+461000.07-461000.07+59400</f>
        <v>628053.59999999986</v>
      </c>
      <c r="Q33" s="39">
        <v>600000</v>
      </c>
      <c r="R33" s="39">
        <v>600000</v>
      </c>
      <c r="S33" s="83"/>
      <c r="T33" s="83"/>
      <c r="U33" s="83"/>
      <c r="V33" s="93"/>
      <c r="W33" s="93"/>
      <c r="X33" s="93"/>
      <c r="Y33" s="93"/>
      <c r="Z33" s="93"/>
      <c r="AA33" s="96"/>
      <c r="AB33" s="96"/>
      <c r="AC33" s="93"/>
      <c r="AD33" s="93"/>
      <c r="AE33" s="93"/>
      <c r="AF33" s="93"/>
    </row>
    <row r="34" spans="1:32" ht="48.75" thickBot="1" x14ac:dyDescent="0.25">
      <c r="A34" s="126"/>
      <c r="B34" s="83"/>
      <c r="C34" s="83"/>
      <c r="D34" s="83"/>
      <c r="E34" s="83"/>
      <c r="F34" s="13" t="s">
        <v>7</v>
      </c>
      <c r="G34" s="27">
        <f>H34+I34+J34+K34+L34+M34+N34+O34+P34+Q34+R34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83"/>
      <c r="T34" s="83"/>
      <c r="U34" s="83"/>
      <c r="V34" s="93"/>
      <c r="W34" s="93"/>
      <c r="X34" s="93"/>
      <c r="Y34" s="93"/>
      <c r="Z34" s="93"/>
      <c r="AA34" s="96"/>
      <c r="AB34" s="96"/>
      <c r="AC34" s="93"/>
      <c r="AD34" s="93"/>
      <c r="AE34" s="93"/>
      <c r="AF34" s="93"/>
    </row>
    <row r="35" spans="1:32" ht="48.75" thickBot="1" x14ac:dyDescent="0.25">
      <c r="A35" s="126"/>
      <c r="B35" s="83"/>
      <c r="C35" s="83"/>
      <c r="D35" s="83"/>
      <c r="E35" s="83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83"/>
      <c r="T35" s="83"/>
      <c r="U35" s="83"/>
      <c r="V35" s="93"/>
      <c r="W35" s="93"/>
      <c r="X35" s="93"/>
      <c r="Y35" s="93"/>
      <c r="Z35" s="93"/>
      <c r="AA35" s="96"/>
      <c r="AB35" s="96"/>
      <c r="AC35" s="93"/>
      <c r="AD35" s="93"/>
      <c r="AE35" s="93"/>
      <c r="AF35" s="93"/>
    </row>
    <row r="36" spans="1:32" ht="24.75" thickBot="1" x14ac:dyDescent="0.25">
      <c r="A36" s="127"/>
      <c r="B36" s="84"/>
      <c r="C36" s="84"/>
      <c r="D36" s="84"/>
      <c r="E36" s="84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84"/>
      <c r="T36" s="84"/>
      <c r="U36" s="84"/>
      <c r="V36" s="94"/>
      <c r="W36" s="94"/>
      <c r="X36" s="94"/>
      <c r="Y36" s="94"/>
      <c r="Z36" s="94"/>
      <c r="AA36" s="97"/>
      <c r="AB36" s="97"/>
      <c r="AC36" s="94"/>
      <c r="AD36" s="94"/>
      <c r="AE36" s="94"/>
      <c r="AF36" s="94"/>
    </row>
    <row r="37" spans="1:32" ht="12.75" customHeight="1" thickBot="1" x14ac:dyDescent="0.25">
      <c r="A37" s="125" t="s">
        <v>93</v>
      </c>
      <c r="B37" s="82" t="s">
        <v>94</v>
      </c>
      <c r="C37" s="82">
        <v>2016</v>
      </c>
      <c r="D37" s="82">
        <v>2024</v>
      </c>
      <c r="E37" s="82"/>
      <c r="F37" s="17" t="s">
        <v>4</v>
      </c>
      <c r="G37" s="24">
        <f>H37+I37+J37+K37+L37+M37+N37+O37+P37+Q37+R37</f>
        <v>1623196</v>
      </c>
      <c r="H37" s="24">
        <v>0</v>
      </c>
      <c r="I37" s="24">
        <v>0</v>
      </c>
      <c r="J37" s="33">
        <v>107200</v>
      </c>
      <c r="K37" s="42">
        <f t="shared" ref="K37:R38" si="10">K38</f>
        <v>12800</v>
      </c>
      <c r="L37" s="53">
        <f t="shared" si="10"/>
        <v>345196</v>
      </c>
      <c r="M37" s="24">
        <f t="shared" si="10"/>
        <v>700000</v>
      </c>
      <c r="N37" s="42">
        <f t="shared" si="10"/>
        <v>25000</v>
      </c>
      <c r="O37" s="42">
        <f t="shared" si="10"/>
        <v>150000</v>
      </c>
      <c r="P37" s="42">
        <f t="shared" si="10"/>
        <v>83000</v>
      </c>
      <c r="Q37" s="42">
        <f t="shared" si="10"/>
        <v>100000</v>
      </c>
      <c r="R37" s="42">
        <f t="shared" si="10"/>
        <v>100000</v>
      </c>
      <c r="S37" s="82" t="s">
        <v>45</v>
      </c>
      <c r="T37" s="82" t="s">
        <v>43</v>
      </c>
      <c r="U37" s="82">
        <v>100</v>
      </c>
      <c r="V37" s="92">
        <v>0</v>
      </c>
      <c r="W37" s="92">
        <v>0</v>
      </c>
      <c r="X37" s="92">
        <v>100</v>
      </c>
      <c r="Y37" s="92">
        <v>100</v>
      </c>
      <c r="Z37" s="92">
        <v>100</v>
      </c>
      <c r="AA37" s="95">
        <v>91</v>
      </c>
      <c r="AB37" s="95">
        <v>100</v>
      </c>
      <c r="AC37" s="92">
        <v>100</v>
      </c>
      <c r="AD37" s="92"/>
      <c r="AE37" s="92"/>
      <c r="AF37" s="92"/>
    </row>
    <row r="38" spans="1:32" ht="36.75" thickBot="1" x14ac:dyDescent="0.25">
      <c r="A38" s="126"/>
      <c r="B38" s="83"/>
      <c r="C38" s="83"/>
      <c r="D38" s="83"/>
      <c r="E38" s="83"/>
      <c r="F38" s="13" t="s">
        <v>5</v>
      </c>
      <c r="G38" s="27">
        <f>H38+I38+J38+K38+L38+M38+N38+O38+P38+Q38+R38</f>
        <v>1623196</v>
      </c>
      <c r="H38" s="27">
        <v>0</v>
      </c>
      <c r="I38" s="27">
        <v>0</v>
      </c>
      <c r="J38" s="28">
        <f>J37</f>
        <v>107200</v>
      </c>
      <c r="K38" s="39">
        <f t="shared" si="10"/>
        <v>12800</v>
      </c>
      <c r="L38" s="50">
        <f t="shared" si="10"/>
        <v>345196</v>
      </c>
      <c r="M38" s="27">
        <f t="shared" si="10"/>
        <v>700000</v>
      </c>
      <c r="N38" s="39">
        <f t="shared" si="10"/>
        <v>25000</v>
      </c>
      <c r="O38" s="39">
        <f t="shared" si="10"/>
        <v>150000</v>
      </c>
      <c r="P38" s="39">
        <f t="shared" si="10"/>
        <v>83000</v>
      </c>
      <c r="Q38" s="39">
        <f t="shared" si="10"/>
        <v>100000</v>
      </c>
      <c r="R38" s="39">
        <f t="shared" si="10"/>
        <v>100000</v>
      </c>
      <c r="S38" s="83"/>
      <c r="T38" s="83"/>
      <c r="U38" s="83"/>
      <c r="V38" s="93"/>
      <c r="W38" s="93"/>
      <c r="X38" s="93"/>
      <c r="Y38" s="93"/>
      <c r="Z38" s="93"/>
      <c r="AA38" s="96"/>
      <c r="AB38" s="96"/>
      <c r="AC38" s="93"/>
      <c r="AD38" s="93"/>
      <c r="AE38" s="93"/>
      <c r="AF38" s="93"/>
    </row>
    <row r="39" spans="1:32" ht="48.75" thickBot="1" x14ac:dyDescent="0.25">
      <c r="A39" s="126"/>
      <c r="B39" s="83"/>
      <c r="C39" s="83"/>
      <c r="D39" s="83"/>
      <c r="E39" s="83"/>
      <c r="F39" s="13" t="s">
        <v>6</v>
      </c>
      <c r="G39" s="27">
        <f>H39+I39+J39+K39+L39+M39+N39+O39+P39+Q39+R39</f>
        <v>1623196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f>20000+50000+13000</f>
        <v>83000</v>
      </c>
      <c r="Q39" s="39">
        <v>100000</v>
      </c>
      <c r="R39" s="39">
        <v>100000</v>
      </c>
      <c r="S39" s="83"/>
      <c r="T39" s="83"/>
      <c r="U39" s="83"/>
      <c r="V39" s="93"/>
      <c r="W39" s="93"/>
      <c r="X39" s="93"/>
      <c r="Y39" s="93"/>
      <c r="Z39" s="93"/>
      <c r="AA39" s="96"/>
      <c r="AB39" s="96"/>
      <c r="AC39" s="93"/>
      <c r="AD39" s="93"/>
      <c r="AE39" s="93"/>
      <c r="AF39" s="93"/>
    </row>
    <row r="40" spans="1:32" ht="48.75" thickBot="1" x14ac:dyDescent="0.25">
      <c r="A40" s="126"/>
      <c r="B40" s="83"/>
      <c r="C40" s="83"/>
      <c r="D40" s="83"/>
      <c r="E40" s="83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83"/>
      <c r="T40" s="83"/>
      <c r="U40" s="83"/>
      <c r="V40" s="93"/>
      <c r="W40" s="93"/>
      <c r="X40" s="93"/>
      <c r="Y40" s="93"/>
      <c r="Z40" s="93"/>
      <c r="AA40" s="96"/>
      <c r="AB40" s="96"/>
      <c r="AC40" s="93"/>
      <c r="AD40" s="93"/>
      <c r="AE40" s="93"/>
      <c r="AF40" s="93"/>
    </row>
    <row r="41" spans="1:32" ht="48.75" thickBot="1" x14ac:dyDescent="0.25">
      <c r="A41" s="126"/>
      <c r="B41" s="83"/>
      <c r="C41" s="83"/>
      <c r="D41" s="83"/>
      <c r="E41" s="83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83"/>
      <c r="T41" s="83"/>
      <c r="U41" s="83"/>
      <c r="V41" s="93"/>
      <c r="W41" s="93"/>
      <c r="X41" s="93"/>
      <c r="Y41" s="93"/>
      <c r="Z41" s="93"/>
      <c r="AA41" s="96"/>
      <c r="AB41" s="96"/>
      <c r="AC41" s="93"/>
      <c r="AD41" s="93"/>
      <c r="AE41" s="93"/>
      <c r="AF41" s="93"/>
    </row>
    <row r="42" spans="1:32" ht="24.75" thickBot="1" x14ac:dyDescent="0.25">
      <c r="A42" s="127"/>
      <c r="B42" s="84"/>
      <c r="C42" s="84"/>
      <c r="D42" s="84"/>
      <c r="E42" s="84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84"/>
      <c r="T42" s="84"/>
      <c r="U42" s="84"/>
      <c r="V42" s="94"/>
      <c r="W42" s="94"/>
      <c r="X42" s="94"/>
      <c r="Y42" s="94"/>
      <c r="Z42" s="94"/>
      <c r="AA42" s="97"/>
      <c r="AB42" s="97"/>
      <c r="AC42" s="94"/>
      <c r="AD42" s="94"/>
      <c r="AE42" s="94"/>
      <c r="AF42" s="94"/>
    </row>
    <row r="43" spans="1:32" ht="12.75" customHeight="1" thickBot="1" x14ac:dyDescent="0.25">
      <c r="A43" s="125" t="s">
        <v>95</v>
      </c>
      <c r="B43" s="82" t="s">
        <v>96</v>
      </c>
      <c r="C43" s="82">
        <v>2017</v>
      </c>
      <c r="D43" s="82">
        <v>2024</v>
      </c>
      <c r="E43" s="82"/>
      <c r="F43" s="17" t="s">
        <v>4</v>
      </c>
      <c r="G43" s="24">
        <f>H43+I43+J43+K43+L43+M43+N43+O43+P43+Q43+R43</f>
        <v>3157876.74</v>
      </c>
      <c r="H43" s="24">
        <v>0</v>
      </c>
      <c r="I43" s="24">
        <v>0</v>
      </c>
      <c r="J43" s="33">
        <v>0</v>
      </c>
      <c r="K43" s="42">
        <f t="shared" ref="K43:N44" si="11">K44</f>
        <v>98502.5</v>
      </c>
      <c r="L43" s="53">
        <f t="shared" si="11"/>
        <v>128840.3</v>
      </c>
      <c r="M43" s="24">
        <f t="shared" si="11"/>
        <v>324808.39</v>
      </c>
      <c r="N43" s="42">
        <f t="shared" si="11"/>
        <v>330399.42</v>
      </c>
      <c r="O43" s="42">
        <f t="shared" ref="O43:R44" si="12">O44</f>
        <v>480524.68000000005</v>
      </c>
      <c r="P43" s="42">
        <f t="shared" si="12"/>
        <v>544251.45000000007</v>
      </c>
      <c r="Q43" s="42">
        <f t="shared" si="12"/>
        <v>595780</v>
      </c>
      <c r="R43" s="42">
        <f t="shared" si="12"/>
        <v>654770</v>
      </c>
      <c r="S43" s="82" t="s">
        <v>45</v>
      </c>
      <c r="T43" s="82" t="s">
        <v>43</v>
      </c>
      <c r="U43" s="82">
        <v>100</v>
      </c>
      <c r="V43" s="92">
        <v>0</v>
      </c>
      <c r="W43" s="92">
        <v>0</v>
      </c>
      <c r="X43" s="92">
        <v>0</v>
      </c>
      <c r="Y43" s="92">
        <v>100</v>
      </c>
      <c r="Z43" s="92">
        <v>100</v>
      </c>
      <c r="AA43" s="95">
        <v>50</v>
      </c>
      <c r="AB43" s="95">
        <v>100</v>
      </c>
      <c r="AC43" s="92">
        <v>91</v>
      </c>
      <c r="AD43" s="92"/>
      <c r="AE43" s="92"/>
      <c r="AF43" s="92"/>
    </row>
    <row r="44" spans="1:32" ht="36.75" thickBot="1" x14ac:dyDescent="0.25">
      <c r="A44" s="126"/>
      <c r="B44" s="83"/>
      <c r="C44" s="83"/>
      <c r="D44" s="83"/>
      <c r="E44" s="83"/>
      <c r="F44" s="13" t="s">
        <v>5</v>
      </c>
      <c r="G44" s="27">
        <f>H44+I44+J44+K44+L44+M44+N44+O44+P44+Q44+R44</f>
        <v>3157876.74</v>
      </c>
      <c r="H44" s="27">
        <v>0</v>
      </c>
      <c r="I44" s="27">
        <v>0</v>
      </c>
      <c r="J44" s="28">
        <f>J43</f>
        <v>0</v>
      </c>
      <c r="K44" s="39">
        <f t="shared" si="11"/>
        <v>98502.5</v>
      </c>
      <c r="L44" s="50">
        <f t="shared" si="11"/>
        <v>128840.3</v>
      </c>
      <c r="M44" s="27">
        <f t="shared" si="11"/>
        <v>324808.39</v>
      </c>
      <c r="N44" s="39">
        <f t="shared" si="11"/>
        <v>330399.42</v>
      </c>
      <c r="O44" s="39">
        <f t="shared" si="12"/>
        <v>480524.68000000005</v>
      </c>
      <c r="P44" s="39">
        <f t="shared" si="12"/>
        <v>544251.45000000007</v>
      </c>
      <c r="Q44" s="39">
        <f t="shared" si="12"/>
        <v>595780</v>
      </c>
      <c r="R44" s="39">
        <f t="shared" si="12"/>
        <v>654770</v>
      </c>
      <c r="S44" s="83"/>
      <c r="T44" s="83"/>
      <c r="U44" s="83"/>
      <c r="V44" s="93"/>
      <c r="W44" s="93"/>
      <c r="X44" s="93"/>
      <c r="Y44" s="93"/>
      <c r="Z44" s="93"/>
      <c r="AA44" s="96"/>
      <c r="AB44" s="96"/>
      <c r="AC44" s="93"/>
      <c r="AD44" s="93"/>
      <c r="AE44" s="93"/>
      <c r="AF44" s="93"/>
    </row>
    <row r="45" spans="1:32" ht="48.75" thickBot="1" x14ac:dyDescent="0.25">
      <c r="A45" s="126"/>
      <c r="B45" s="83"/>
      <c r="C45" s="83"/>
      <c r="D45" s="83"/>
      <c r="E45" s="83"/>
      <c r="F45" s="13" t="s">
        <v>6</v>
      </c>
      <c r="G45" s="27">
        <f>H45+I45+J45+K45+L45+M45+N45+O45+P45+Q45+R45</f>
        <v>3157876.74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f>595916.4-342193.42-71.53+350000-59400</f>
        <v>544251.45000000007</v>
      </c>
      <c r="Q45" s="39">
        <v>595780</v>
      </c>
      <c r="R45" s="39">
        <v>654770</v>
      </c>
      <c r="S45" s="83"/>
      <c r="T45" s="83"/>
      <c r="U45" s="83"/>
      <c r="V45" s="93"/>
      <c r="W45" s="93"/>
      <c r="X45" s="93"/>
      <c r="Y45" s="93"/>
      <c r="Z45" s="93"/>
      <c r="AA45" s="96"/>
      <c r="AB45" s="96"/>
      <c r="AC45" s="93"/>
      <c r="AD45" s="93"/>
      <c r="AE45" s="93"/>
      <c r="AF45" s="93"/>
    </row>
    <row r="46" spans="1:32" ht="48.75" thickBot="1" x14ac:dyDescent="0.25">
      <c r="A46" s="126"/>
      <c r="B46" s="83"/>
      <c r="C46" s="83"/>
      <c r="D46" s="83"/>
      <c r="E46" s="83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83"/>
      <c r="T46" s="83"/>
      <c r="U46" s="83"/>
      <c r="V46" s="93"/>
      <c r="W46" s="93"/>
      <c r="X46" s="93"/>
      <c r="Y46" s="93"/>
      <c r="Z46" s="93"/>
      <c r="AA46" s="96"/>
      <c r="AB46" s="96"/>
      <c r="AC46" s="93"/>
      <c r="AD46" s="93"/>
      <c r="AE46" s="93"/>
      <c r="AF46" s="93"/>
    </row>
    <row r="47" spans="1:32" ht="48.75" thickBot="1" x14ac:dyDescent="0.25">
      <c r="A47" s="126"/>
      <c r="B47" s="83"/>
      <c r="C47" s="83"/>
      <c r="D47" s="83"/>
      <c r="E47" s="83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83"/>
      <c r="T47" s="83"/>
      <c r="U47" s="83"/>
      <c r="V47" s="93"/>
      <c r="W47" s="93"/>
      <c r="X47" s="93"/>
      <c r="Y47" s="93"/>
      <c r="Z47" s="93"/>
      <c r="AA47" s="96"/>
      <c r="AB47" s="96"/>
      <c r="AC47" s="93"/>
      <c r="AD47" s="93"/>
      <c r="AE47" s="93"/>
      <c r="AF47" s="93"/>
    </row>
    <row r="48" spans="1:32" ht="24.75" thickBot="1" x14ac:dyDescent="0.25">
      <c r="A48" s="127"/>
      <c r="B48" s="84"/>
      <c r="C48" s="84"/>
      <c r="D48" s="84"/>
      <c r="E48" s="84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84"/>
      <c r="T48" s="84"/>
      <c r="U48" s="84"/>
      <c r="V48" s="94"/>
      <c r="W48" s="94"/>
      <c r="X48" s="94"/>
      <c r="Y48" s="94"/>
      <c r="Z48" s="94"/>
      <c r="AA48" s="97"/>
      <c r="AB48" s="97"/>
      <c r="AC48" s="94"/>
      <c r="AD48" s="94"/>
      <c r="AE48" s="94"/>
      <c r="AF48" s="94"/>
    </row>
    <row r="49" spans="1:32" ht="12.75" customHeight="1" thickBot="1" x14ac:dyDescent="0.25">
      <c r="A49" s="125" t="s">
        <v>173</v>
      </c>
      <c r="B49" s="82" t="s">
        <v>176</v>
      </c>
      <c r="C49" s="82">
        <v>2022</v>
      </c>
      <c r="D49" s="82">
        <v>2024</v>
      </c>
      <c r="E49" s="82"/>
      <c r="F49" s="17" t="s">
        <v>4</v>
      </c>
      <c r="G49" s="24">
        <f>H49+I49+J49+K49+L49+M49+N49+O49+P49+Q49+R49</f>
        <v>3961071.6</v>
      </c>
      <c r="H49" s="24">
        <v>0</v>
      </c>
      <c r="I49" s="24">
        <v>0</v>
      </c>
      <c r="J49" s="33">
        <f t="shared" ref="J49:P49" si="13">J50</f>
        <v>0</v>
      </c>
      <c r="K49" s="42">
        <f t="shared" si="13"/>
        <v>0</v>
      </c>
      <c r="L49" s="53">
        <f t="shared" si="13"/>
        <v>0</v>
      </c>
      <c r="M49" s="24">
        <f t="shared" si="13"/>
        <v>0</v>
      </c>
      <c r="N49" s="42">
        <f t="shared" si="13"/>
        <v>0</v>
      </c>
      <c r="O49" s="42">
        <f t="shared" si="13"/>
        <v>0</v>
      </c>
      <c r="P49" s="42">
        <f t="shared" si="13"/>
        <v>3961071.6</v>
      </c>
      <c r="Q49" s="42">
        <f>Q50</f>
        <v>0</v>
      </c>
      <c r="R49" s="42">
        <f>R50</f>
        <v>0</v>
      </c>
      <c r="S49" s="82" t="s">
        <v>12</v>
      </c>
      <c r="T49" s="82" t="s">
        <v>13</v>
      </c>
      <c r="U49" s="82">
        <v>0</v>
      </c>
      <c r="V49" s="92">
        <v>0</v>
      </c>
      <c r="W49" s="92">
        <v>0</v>
      </c>
      <c r="X49" s="92">
        <v>0</v>
      </c>
      <c r="Y49" s="92">
        <v>0</v>
      </c>
      <c r="Z49" s="92">
        <v>0</v>
      </c>
      <c r="AA49" s="95">
        <v>0</v>
      </c>
      <c r="AB49" s="95">
        <v>0</v>
      </c>
      <c r="AC49" s="92">
        <v>0</v>
      </c>
      <c r="AD49" s="92"/>
      <c r="AE49" s="92"/>
      <c r="AF49" s="92"/>
    </row>
    <row r="50" spans="1:32" ht="36.75" thickBot="1" x14ac:dyDescent="0.25">
      <c r="A50" s="126"/>
      <c r="B50" s="83"/>
      <c r="C50" s="83"/>
      <c r="D50" s="83"/>
      <c r="E50" s="83"/>
      <c r="F50" s="81" t="s">
        <v>5</v>
      </c>
      <c r="G50" s="27">
        <f>H50+I50+J50+K50+L50+M50+N50+O50+P50+Q50+R50</f>
        <v>3961071.6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f>P51+P52</f>
        <v>3961071.6</v>
      </c>
      <c r="Q50" s="39">
        <f>Q51+Q52</f>
        <v>0</v>
      </c>
      <c r="R50" s="39">
        <f>R51+R52</f>
        <v>0</v>
      </c>
      <c r="S50" s="83"/>
      <c r="T50" s="83"/>
      <c r="U50" s="83"/>
      <c r="V50" s="93"/>
      <c r="W50" s="93"/>
      <c r="X50" s="93"/>
      <c r="Y50" s="93"/>
      <c r="Z50" s="93"/>
      <c r="AA50" s="96"/>
      <c r="AB50" s="96"/>
      <c r="AC50" s="93"/>
      <c r="AD50" s="93"/>
      <c r="AE50" s="93"/>
      <c r="AF50" s="93"/>
    </row>
    <row r="51" spans="1:32" ht="48.75" thickBot="1" x14ac:dyDescent="0.25">
      <c r="A51" s="126"/>
      <c r="B51" s="83"/>
      <c r="C51" s="83"/>
      <c r="D51" s="83"/>
      <c r="E51" s="83"/>
      <c r="F51" s="81" t="s">
        <v>6</v>
      </c>
      <c r="G51" s="27">
        <f>H51+I51+J51+K51+L51+M51+N51+O51+P51+Q51+R51</f>
        <v>461071.60000000003</v>
      </c>
      <c r="H51" s="27">
        <v>0</v>
      </c>
      <c r="I51" s="27">
        <v>0</v>
      </c>
      <c r="J51" s="28">
        <v>0</v>
      </c>
      <c r="K51" s="39">
        <v>0</v>
      </c>
      <c r="L51" s="50">
        <v>0</v>
      </c>
      <c r="M51" s="27">
        <v>0</v>
      </c>
      <c r="N51" s="39">
        <v>0</v>
      </c>
      <c r="O51" s="39">
        <v>0</v>
      </c>
      <c r="P51" s="39">
        <f>461000.07+71.53</f>
        <v>461071.60000000003</v>
      </c>
      <c r="Q51" s="39">
        <v>0</v>
      </c>
      <c r="R51" s="39">
        <v>0</v>
      </c>
      <c r="S51" s="83"/>
      <c r="T51" s="83"/>
      <c r="U51" s="83"/>
      <c r="V51" s="93"/>
      <c r="W51" s="93"/>
      <c r="X51" s="93"/>
      <c r="Y51" s="93"/>
      <c r="Z51" s="93"/>
      <c r="AA51" s="96"/>
      <c r="AB51" s="96"/>
      <c r="AC51" s="93"/>
      <c r="AD51" s="93"/>
      <c r="AE51" s="93"/>
      <c r="AF51" s="93"/>
    </row>
    <row r="52" spans="1:32" ht="48.75" thickBot="1" x14ac:dyDescent="0.25">
      <c r="A52" s="126"/>
      <c r="B52" s="83"/>
      <c r="C52" s="83"/>
      <c r="D52" s="83"/>
      <c r="E52" s="83"/>
      <c r="F52" s="81" t="s">
        <v>7</v>
      </c>
      <c r="G52" s="27">
        <f>H52+I52+J52+K52+L52+M52+N52+O52+P52+Q52+R52</f>
        <v>3500000</v>
      </c>
      <c r="H52" s="27">
        <v>0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3500000</v>
      </c>
      <c r="Q52" s="39">
        <v>0</v>
      </c>
      <c r="R52" s="39">
        <v>0</v>
      </c>
      <c r="S52" s="83"/>
      <c r="T52" s="83"/>
      <c r="U52" s="83"/>
      <c r="V52" s="93"/>
      <c r="W52" s="93"/>
      <c r="X52" s="93"/>
      <c r="Y52" s="93"/>
      <c r="Z52" s="93"/>
      <c r="AA52" s="96"/>
      <c r="AB52" s="96"/>
      <c r="AC52" s="93"/>
      <c r="AD52" s="93"/>
      <c r="AE52" s="93"/>
      <c r="AF52" s="93"/>
    </row>
    <row r="53" spans="1:32" ht="48.75" thickBot="1" x14ac:dyDescent="0.25">
      <c r="A53" s="126"/>
      <c r="B53" s="83"/>
      <c r="C53" s="83"/>
      <c r="D53" s="83"/>
      <c r="E53" s="83"/>
      <c r="F53" s="81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83"/>
      <c r="T53" s="83"/>
      <c r="U53" s="83"/>
      <c r="V53" s="93"/>
      <c r="W53" s="93"/>
      <c r="X53" s="93"/>
      <c r="Y53" s="93"/>
      <c r="Z53" s="93"/>
      <c r="AA53" s="96"/>
      <c r="AB53" s="96"/>
      <c r="AC53" s="93"/>
      <c r="AD53" s="93"/>
      <c r="AE53" s="93"/>
      <c r="AF53" s="93"/>
    </row>
    <row r="54" spans="1:32" ht="24.75" thickBot="1" x14ac:dyDescent="0.25">
      <c r="A54" s="127"/>
      <c r="B54" s="84"/>
      <c r="C54" s="84"/>
      <c r="D54" s="84"/>
      <c r="E54" s="84"/>
      <c r="F54" s="81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84"/>
      <c r="T54" s="84"/>
      <c r="U54" s="84"/>
      <c r="V54" s="94"/>
      <c r="W54" s="94"/>
      <c r="X54" s="94"/>
      <c r="Y54" s="94"/>
      <c r="Z54" s="94"/>
      <c r="AA54" s="97"/>
      <c r="AB54" s="97"/>
      <c r="AC54" s="94"/>
      <c r="AD54" s="94"/>
      <c r="AE54" s="94"/>
      <c r="AF54" s="94"/>
    </row>
    <row r="55" spans="1:32" ht="12.75" thickBot="1" x14ac:dyDescent="0.25">
      <c r="A55" s="92"/>
      <c r="B55" s="138" t="s">
        <v>14</v>
      </c>
      <c r="C55" s="139"/>
      <c r="D55" s="139"/>
      <c r="E55" s="140"/>
      <c r="F55" s="17" t="s">
        <v>4</v>
      </c>
      <c r="G55" s="24">
        <f>H55+I55+J55+K55+L55+M55+N55+O55+P55+Q55+R55</f>
        <v>20895974.260000002</v>
      </c>
      <c r="H55" s="24">
        <v>3935117.39</v>
      </c>
      <c r="I55" s="24">
        <v>0</v>
      </c>
      <c r="J55" s="33">
        <f>J25</f>
        <v>1512508.92</v>
      </c>
      <c r="K55" s="42">
        <f>K25</f>
        <v>1570031.42</v>
      </c>
      <c r="L55" s="53">
        <f t="shared" ref="L55:O56" si="14">L56</f>
        <v>474036.3</v>
      </c>
      <c r="M55" s="24">
        <f t="shared" si="14"/>
        <v>1553962.35</v>
      </c>
      <c r="N55" s="42">
        <f t="shared" si="14"/>
        <v>1066374.55</v>
      </c>
      <c r="O55" s="42">
        <f t="shared" si="14"/>
        <v>2917016.68</v>
      </c>
      <c r="P55" s="42">
        <f t="shared" ref="P55:R56" si="15">P56</f>
        <v>5216376.6500000004</v>
      </c>
      <c r="Q55" s="42">
        <f t="shared" si="15"/>
        <v>1295780</v>
      </c>
      <c r="R55" s="42">
        <f t="shared" si="15"/>
        <v>1354770</v>
      </c>
      <c r="S55" s="92"/>
      <c r="T55" s="82"/>
      <c r="U55" s="82"/>
      <c r="V55" s="92"/>
      <c r="W55" s="92"/>
      <c r="X55" s="92"/>
      <c r="Y55" s="92"/>
      <c r="Z55" s="92"/>
      <c r="AA55" s="95"/>
      <c r="AB55" s="95"/>
      <c r="AC55" s="92"/>
      <c r="AD55" s="92"/>
      <c r="AE55" s="92"/>
      <c r="AF55" s="92"/>
    </row>
    <row r="56" spans="1:32" ht="36.75" thickBot="1" x14ac:dyDescent="0.25">
      <c r="A56" s="93"/>
      <c r="B56" s="141"/>
      <c r="C56" s="164"/>
      <c r="D56" s="164"/>
      <c r="E56" s="143"/>
      <c r="F56" s="13" t="s">
        <v>5</v>
      </c>
      <c r="G56" s="27">
        <f>H56+I56+J56+K56+L56+M56+N56+O56+P56+Q56+R56</f>
        <v>20895974.260000002</v>
      </c>
      <c r="H56" s="27">
        <v>3935117.39</v>
      </c>
      <c r="I56" s="27">
        <v>0</v>
      </c>
      <c r="J56" s="28">
        <f>J55</f>
        <v>1512508.92</v>
      </c>
      <c r="K56" s="39">
        <f>K55</f>
        <v>1570031.42</v>
      </c>
      <c r="L56" s="50">
        <f t="shared" si="14"/>
        <v>474036.3</v>
      </c>
      <c r="M56" s="27">
        <f t="shared" si="14"/>
        <v>1553962.35</v>
      </c>
      <c r="N56" s="39">
        <f t="shared" si="14"/>
        <v>1066374.55</v>
      </c>
      <c r="O56" s="39">
        <f t="shared" si="14"/>
        <v>2917016.68</v>
      </c>
      <c r="P56" s="39">
        <f>P57+P58</f>
        <v>5216376.6500000004</v>
      </c>
      <c r="Q56" s="39">
        <f t="shared" si="15"/>
        <v>1295780</v>
      </c>
      <c r="R56" s="39">
        <f t="shared" si="15"/>
        <v>1354770</v>
      </c>
      <c r="S56" s="93"/>
      <c r="T56" s="83"/>
      <c r="U56" s="83"/>
      <c r="V56" s="93"/>
      <c r="W56" s="93"/>
      <c r="X56" s="93"/>
      <c r="Y56" s="93"/>
      <c r="Z56" s="93"/>
      <c r="AA56" s="96"/>
      <c r="AB56" s="96"/>
      <c r="AC56" s="93"/>
      <c r="AD56" s="93"/>
      <c r="AE56" s="93"/>
      <c r="AF56" s="93"/>
    </row>
    <row r="57" spans="1:32" ht="48.75" thickBot="1" x14ac:dyDescent="0.25">
      <c r="A57" s="93"/>
      <c r="B57" s="141"/>
      <c r="C57" s="164"/>
      <c r="D57" s="164"/>
      <c r="E57" s="143"/>
      <c r="F57" s="13" t="s">
        <v>6</v>
      </c>
      <c r="G57" s="27">
        <f>H57+I57+J57+K57+L57+M57+N57+O57+P57+Q57+R57</f>
        <v>15791795.010000002</v>
      </c>
      <c r="H57" s="27">
        <v>2330938.14</v>
      </c>
      <c r="I57" s="27">
        <v>0</v>
      </c>
      <c r="J57" s="28">
        <f>J56</f>
        <v>1512508.92</v>
      </c>
      <c r="K57" s="39">
        <f>K56</f>
        <v>1570031.42</v>
      </c>
      <c r="L57" s="50">
        <f t="shared" ref="L57:Q57" si="16">L27</f>
        <v>474036.3</v>
      </c>
      <c r="M57" s="27">
        <f t="shared" si="16"/>
        <v>1553962.35</v>
      </c>
      <c r="N57" s="39">
        <f t="shared" si="16"/>
        <v>1066374.55</v>
      </c>
      <c r="O57" s="39">
        <f t="shared" si="16"/>
        <v>2917016.68</v>
      </c>
      <c r="P57" s="39">
        <f>P27</f>
        <v>1716376.65</v>
      </c>
      <c r="Q57" s="39">
        <f t="shared" si="16"/>
        <v>1295780</v>
      </c>
      <c r="R57" s="39">
        <f t="shared" ref="R57" si="17">R27</f>
        <v>1354770</v>
      </c>
      <c r="S57" s="93"/>
      <c r="T57" s="83"/>
      <c r="U57" s="83"/>
      <c r="V57" s="93"/>
      <c r="W57" s="93"/>
      <c r="X57" s="93"/>
      <c r="Y57" s="93"/>
      <c r="Z57" s="93"/>
      <c r="AA57" s="96"/>
      <c r="AB57" s="96"/>
      <c r="AC57" s="93"/>
      <c r="AD57" s="93"/>
      <c r="AE57" s="93"/>
      <c r="AF57" s="93"/>
    </row>
    <row r="58" spans="1:32" ht="48.75" thickBot="1" x14ac:dyDescent="0.25">
      <c r="A58" s="93"/>
      <c r="B58" s="141"/>
      <c r="C58" s="164"/>
      <c r="D58" s="164"/>
      <c r="E58" s="143"/>
      <c r="F58" s="13" t="s">
        <v>7</v>
      </c>
      <c r="G58" s="27">
        <f>H58+I58+J58+K58+L58+M58+N58+O58+P58+Q58+R58</f>
        <v>5104179.25</v>
      </c>
      <c r="H58" s="27">
        <v>1604179.25</v>
      </c>
      <c r="I58" s="27">
        <v>0</v>
      </c>
      <c r="J58" s="28">
        <v>0</v>
      </c>
      <c r="K58" s="39">
        <v>0</v>
      </c>
      <c r="L58" s="50">
        <v>0</v>
      </c>
      <c r="M58" s="27">
        <v>0</v>
      </c>
      <c r="N58" s="39">
        <v>0</v>
      </c>
      <c r="O58" s="39">
        <v>0</v>
      </c>
      <c r="P58" s="39">
        <f>P28</f>
        <v>3500000</v>
      </c>
      <c r="Q58" s="39">
        <v>0</v>
      </c>
      <c r="R58" s="39">
        <v>0</v>
      </c>
      <c r="S58" s="93"/>
      <c r="T58" s="83"/>
      <c r="U58" s="83"/>
      <c r="V58" s="93"/>
      <c r="W58" s="93"/>
      <c r="X58" s="93"/>
      <c r="Y58" s="93"/>
      <c r="Z58" s="93"/>
      <c r="AA58" s="96"/>
      <c r="AB58" s="96"/>
      <c r="AC58" s="93"/>
      <c r="AD58" s="93"/>
      <c r="AE58" s="93"/>
      <c r="AF58" s="93"/>
    </row>
    <row r="59" spans="1:32" ht="48.75" thickBot="1" x14ac:dyDescent="0.25">
      <c r="A59" s="93"/>
      <c r="B59" s="141"/>
      <c r="C59" s="164"/>
      <c r="D59" s="164"/>
      <c r="E59" s="143"/>
      <c r="F59" s="13" t="s">
        <v>8</v>
      </c>
      <c r="G59" s="27"/>
      <c r="H59" s="27"/>
      <c r="I59" s="27"/>
      <c r="J59" s="28"/>
      <c r="K59" s="39"/>
      <c r="L59" s="50"/>
      <c r="M59" s="27"/>
      <c r="N59" s="39"/>
      <c r="O59" s="39"/>
      <c r="P59" s="39"/>
      <c r="Q59" s="39"/>
      <c r="R59" s="39"/>
      <c r="S59" s="93"/>
      <c r="T59" s="83"/>
      <c r="U59" s="83"/>
      <c r="V59" s="93"/>
      <c r="W59" s="93"/>
      <c r="X59" s="93"/>
      <c r="Y59" s="93"/>
      <c r="Z59" s="93"/>
      <c r="AA59" s="96"/>
      <c r="AB59" s="96"/>
      <c r="AC59" s="93"/>
      <c r="AD59" s="93"/>
      <c r="AE59" s="93"/>
      <c r="AF59" s="93"/>
    </row>
    <row r="60" spans="1:32" ht="24.75" thickBot="1" x14ac:dyDescent="0.25">
      <c r="A60" s="94"/>
      <c r="B60" s="144"/>
      <c r="C60" s="145"/>
      <c r="D60" s="145"/>
      <c r="E60" s="146"/>
      <c r="F60" s="13" t="s">
        <v>9</v>
      </c>
      <c r="G60" s="27"/>
      <c r="H60" s="27"/>
      <c r="I60" s="27"/>
      <c r="J60" s="28"/>
      <c r="K60" s="39"/>
      <c r="L60" s="50"/>
      <c r="M60" s="27"/>
      <c r="N60" s="39"/>
      <c r="O60" s="39"/>
      <c r="P60" s="39"/>
      <c r="Q60" s="39"/>
      <c r="R60" s="39"/>
      <c r="S60" s="94"/>
      <c r="T60" s="84"/>
      <c r="U60" s="84"/>
      <c r="V60" s="94"/>
      <c r="W60" s="94"/>
      <c r="X60" s="94"/>
      <c r="Y60" s="94"/>
      <c r="Z60" s="94"/>
      <c r="AA60" s="97"/>
      <c r="AB60" s="97"/>
      <c r="AC60" s="94"/>
      <c r="AD60" s="94"/>
      <c r="AE60" s="94"/>
      <c r="AF60" s="94"/>
    </row>
    <row r="61" spans="1:32" s="21" customFormat="1" ht="31.5" customHeight="1" thickBot="1" x14ac:dyDescent="0.3">
      <c r="A61" s="104" t="s">
        <v>15</v>
      </c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0"/>
      <c r="AC61" s="100"/>
      <c r="AD61" s="100"/>
      <c r="AE61" s="100"/>
      <c r="AF61" s="101"/>
    </row>
    <row r="62" spans="1:32" s="21" customFormat="1" ht="15.75" thickBot="1" x14ac:dyDescent="0.3">
      <c r="A62" s="104" t="s">
        <v>165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0"/>
      <c r="AC62" s="100"/>
      <c r="AD62" s="100"/>
      <c r="AE62" s="100"/>
      <c r="AF62" s="101"/>
    </row>
    <row r="63" spans="1:32" s="21" customFormat="1" ht="31.5" customHeight="1" thickBot="1" x14ac:dyDescent="0.3">
      <c r="A63" s="104" t="s">
        <v>16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0"/>
      <c r="AC63" s="100"/>
      <c r="AD63" s="100"/>
      <c r="AE63" s="100"/>
      <c r="AF63" s="101"/>
    </row>
    <row r="64" spans="1:32" ht="12.75" thickBot="1" x14ac:dyDescent="0.25">
      <c r="A64" s="93">
        <v>2</v>
      </c>
      <c r="B64" s="83" t="s">
        <v>17</v>
      </c>
      <c r="C64" s="83">
        <v>2014</v>
      </c>
      <c r="D64" s="83">
        <v>2024</v>
      </c>
      <c r="E64" s="83"/>
      <c r="F64" s="17" t="s">
        <v>4</v>
      </c>
      <c r="G64" s="24">
        <f>H64+I64+J64+K64+L64+M64+N64+O64+P64+Q64+R64</f>
        <v>4215674.2699999996</v>
      </c>
      <c r="H64" s="24">
        <v>432268.75</v>
      </c>
      <c r="I64" s="24">
        <v>2118980</v>
      </c>
      <c r="J64" s="33">
        <v>52211.63</v>
      </c>
      <c r="K64" s="42">
        <f>K65</f>
        <v>0</v>
      </c>
      <c r="L64" s="53">
        <f>L65</f>
        <v>0</v>
      </c>
      <c r="M64" s="24">
        <f>M70</f>
        <v>433676.42</v>
      </c>
      <c r="N64" s="42">
        <f>N65</f>
        <v>50261.96</v>
      </c>
      <c r="O64" s="42">
        <f>O70</f>
        <v>407099.66</v>
      </c>
      <c r="P64" s="42">
        <f>P65</f>
        <v>611175.85</v>
      </c>
      <c r="Q64" s="42">
        <f>Q65</f>
        <v>0</v>
      </c>
      <c r="R64" s="42">
        <f>R65</f>
        <v>110000</v>
      </c>
      <c r="S64" s="116"/>
      <c r="T64" s="82"/>
      <c r="U64" s="82"/>
      <c r="V64" s="82"/>
      <c r="W64" s="82"/>
      <c r="X64" s="82"/>
      <c r="Y64" s="82"/>
      <c r="Z64" s="82"/>
      <c r="AA64" s="85"/>
      <c r="AB64" s="85"/>
      <c r="AC64" s="82"/>
      <c r="AD64" s="82"/>
      <c r="AE64" s="82"/>
      <c r="AF64" s="82"/>
    </row>
    <row r="65" spans="1:32" ht="36.75" thickBot="1" x14ac:dyDescent="0.25">
      <c r="A65" s="93"/>
      <c r="B65" s="83"/>
      <c r="C65" s="83"/>
      <c r="D65" s="83"/>
      <c r="E65" s="83"/>
      <c r="F65" s="13" t="s">
        <v>5</v>
      </c>
      <c r="G65" s="27">
        <f>H65+I65+J65+K65+L65+M65+N65+O65+P65+Q65+R65</f>
        <v>4215674.2699999996</v>
      </c>
      <c r="H65" s="27">
        <v>432268.75</v>
      </c>
      <c r="I65" s="27">
        <v>2118980</v>
      </c>
      <c r="J65" s="28">
        <v>52211.63</v>
      </c>
      <c r="K65" s="39">
        <f>K66</f>
        <v>0</v>
      </c>
      <c r="L65" s="50">
        <f>L66</f>
        <v>0</v>
      </c>
      <c r="M65" s="27">
        <f>M71</f>
        <v>433676.42</v>
      </c>
      <c r="N65" s="39">
        <f>N71+N92</f>
        <v>50261.96</v>
      </c>
      <c r="O65" s="39">
        <f>O71</f>
        <v>407099.66</v>
      </c>
      <c r="P65" s="39">
        <f t="shared" ref="P65:R66" si="18">P71</f>
        <v>611175.85</v>
      </c>
      <c r="Q65" s="39">
        <f t="shared" si="18"/>
        <v>0</v>
      </c>
      <c r="R65" s="39">
        <f t="shared" si="18"/>
        <v>110000</v>
      </c>
      <c r="S65" s="117"/>
      <c r="T65" s="123"/>
      <c r="U65" s="123"/>
      <c r="V65" s="123"/>
      <c r="W65" s="123"/>
      <c r="X65" s="123"/>
      <c r="Y65" s="123"/>
      <c r="Z65" s="123"/>
      <c r="AA65" s="165"/>
      <c r="AB65" s="165"/>
      <c r="AC65" s="123"/>
      <c r="AD65" s="123"/>
      <c r="AE65" s="123"/>
      <c r="AF65" s="123"/>
    </row>
    <row r="66" spans="1:32" ht="48.75" thickBot="1" x14ac:dyDescent="0.25">
      <c r="A66" s="93"/>
      <c r="B66" s="83"/>
      <c r="C66" s="83"/>
      <c r="D66" s="83"/>
      <c r="E66" s="83"/>
      <c r="F66" s="13" t="s">
        <v>6</v>
      </c>
      <c r="G66" s="27">
        <f>H66+I66+J66+K66+L66+M66+N66+O66+P66+Q66+R66</f>
        <v>4215674.2699999996</v>
      </c>
      <c r="H66" s="27">
        <v>432268.75</v>
      </c>
      <c r="I66" s="27">
        <v>2118980</v>
      </c>
      <c r="J66" s="28">
        <v>52211.63</v>
      </c>
      <c r="K66" s="39">
        <f>K70</f>
        <v>0</v>
      </c>
      <c r="L66" s="50">
        <f>L70</f>
        <v>0</v>
      </c>
      <c r="M66" s="27">
        <f>M72</f>
        <v>433676.42</v>
      </c>
      <c r="N66" s="39">
        <f>N72+N93</f>
        <v>50261.96</v>
      </c>
      <c r="O66" s="39">
        <f>O72</f>
        <v>407099.66</v>
      </c>
      <c r="P66" s="39">
        <f t="shared" si="18"/>
        <v>611175.85</v>
      </c>
      <c r="Q66" s="39">
        <f t="shared" si="18"/>
        <v>0</v>
      </c>
      <c r="R66" s="39">
        <f t="shared" si="18"/>
        <v>110000</v>
      </c>
      <c r="S66" s="117"/>
      <c r="T66" s="123"/>
      <c r="U66" s="123"/>
      <c r="V66" s="123"/>
      <c r="W66" s="123"/>
      <c r="X66" s="123"/>
      <c r="Y66" s="123"/>
      <c r="Z66" s="123"/>
      <c r="AA66" s="165"/>
      <c r="AB66" s="165"/>
      <c r="AC66" s="123"/>
      <c r="AD66" s="123"/>
      <c r="AE66" s="123"/>
      <c r="AF66" s="123"/>
    </row>
    <row r="67" spans="1:32" ht="48.75" thickBot="1" x14ac:dyDescent="0.25">
      <c r="A67" s="93"/>
      <c r="B67" s="83"/>
      <c r="C67" s="83"/>
      <c r="D67" s="83"/>
      <c r="E67" s="83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117"/>
      <c r="T67" s="123"/>
      <c r="U67" s="123"/>
      <c r="V67" s="123"/>
      <c r="W67" s="123"/>
      <c r="X67" s="123"/>
      <c r="Y67" s="123"/>
      <c r="Z67" s="123"/>
      <c r="AA67" s="165"/>
      <c r="AB67" s="165"/>
      <c r="AC67" s="123"/>
      <c r="AD67" s="123"/>
      <c r="AE67" s="123"/>
      <c r="AF67" s="123"/>
    </row>
    <row r="68" spans="1:32" ht="48.75" thickBot="1" x14ac:dyDescent="0.25">
      <c r="A68" s="93"/>
      <c r="B68" s="83"/>
      <c r="C68" s="83"/>
      <c r="D68" s="83"/>
      <c r="E68" s="83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117"/>
      <c r="T68" s="123"/>
      <c r="U68" s="123"/>
      <c r="V68" s="123"/>
      <c r="W68" s="123"/>
      <c r="X68" s="123"/>
      <c r="Y68" s="123"/>
      <c r="Z68" s="123"/>
      <c r="AA68" s="165"/>
      <c r="AB68" s="165"/>
      <c r="AC68" s="123"/>
      <c r="AD68" s="123"/>
      <c r="AE68" s="123"/>
      <c r="AF68" s="123"/>
    </row>
    <row r="69" spans="1:32" ht="24.75" thickBot="1" x14ac:dyDescent="0.25">
      <c r="A69" s="94"/>
      <c r="B69" s="84"/>
      <c r="C69" s="84"/>
      <c r="D69" s="84"/>
      <c r="E69" s="84"/>
      <c r="F69" s="13" t="s">
        <v>9</v>
      </c>
      <c r="G69" s="27"/>
      <c r="H69" s="27"/>
      <c r="I69" s="27"/>
      <c r="J69" s="28"/>
      <c r="K69" s="39"/>
      <c r="L69" s="50"/>
      <c r="M69" s="27"/>
      <c r="N69" s="39"/>
      <c r="O69" s="39"/>
      <c r="P69" s="39"/>
      <c r="Q69" s="39"/>
      <c r="R69" s="39"/>
      <c r="S69" s="118"/>
      <c r="T69" s="124"/>
      <c r="U69" s="124"/>
      <c r="V69" s="124"/>
      <c r="W69" s="124"/>
      <c r="X69" s="124"/>
      <c r="Y69" s="124"/>
      <c r="Z69" s="124"/>
      <c r="AA69" s="131"/>
      <c r="AB69" s="131"/>
      <c r="AC69" s="124"/>
      <c r="AD69" s="124"/>
      <c r="AE69" s="124"/>
      <c r="AF69" s="124"/>
    </row>
    <row r="70" spans="1:32" ht="12.75" thickBot="1" x14ac:dyDescent="0.25">
      <c r="A70" s="125" t="s">
        <v>97</v>
      </c>
      <c r="B70" s="82" t="s">
        <v>18</v>
      </c>
      <c r="C70" s="82">
        <v>2014</v>
      </c>
      <c r="D70" s="82">
        <v>2024</v>
      </c>
      <c r="E70" s="82"/>
      <c r="F70" s="17" t="s">
        <v>4</v>
      </c>
      <c r="G70" s="24">
        <f>H70+I70+J70+K70+L70+M70+N70+O70+P70+Q70+R70</f>
        <v>2125811.4299999997</v>
      </c>
      <c r="H70" s="24">
        <v>169785.91</v>
      </c>
      <c r="I70" s="24">
        <v>291600</v>
      </c>
      <c r="J70" s="33">
        <v>52211.63</v>
      </c>
      <c r="K70" s="42">
        <f>K71</f>
        <v>0</v>
      </c>
      <c r="L70" s="53">
        <f>L71</f>
        <v>0</v>
      </c>
      <c r="M70" s="24">
        <f>M72</f>
        <v>433676.42</v>
      </c>
      <c r="N70" s="42">
        <f>N71</f>
        <v>50261.96</v>
      </c>
      <c r="O70" s="42">
        <f>O77</f>
        <v>407099.66</v>
      </c>
      <c r="P70" s="42">
        <f>P71</f>
        <v>611175.85</v>
      </c>
      <c r="Q70" s="42">
        <f>Q71</f>
        <v>0</v>
      </c>
      <c r="R70" s="42">
        <f>R71</f>
        <v>110000</v>
      </c>
      <c r="S70" s="116"/>
      <c r="T70" s="92"/>
      <c r="U70" s="92"/>
      <c r="V70" s="92"/>
      <c r="W70" s="92"/>
      <c r="X70" s="92"/>
      <c r="Y70" s="92"/>
      <c r="Z70" s="92"/>
      <c r="AA70" s="95"/>
      <c r="AB70" s="95"/>
      <c r="AC70" s="92"/>
      <c r="AD70" s="92"/>
      <c r="AE70" s="92"/>
      <c r="AF70" s="92"/>
    </row>
    <row r="71" spans="1:32" ht="36.75" thickBot="1" x14ac:dyDescent="0.25">
      <c r="A71" s="126"/>
      <c r="B71" s="83"/>
      <c r="C71" s="83"/>
      <c r="D71" s="83"/>
      <c r="E71" s="83"/>
      <c r="F71" s="13" t="s">
        <v>5</v>
      </c>
      <c r="G71" s="27">
        <f>H71+I71+J71+K71+L71+M71+N71+O71+P71+Q71+R71</f>
        <v>2125811.4299999997</v>
      </c>
      <c r="H71" s="27">
        <v>169785.91</v>
      </c>
      <c r="I71" s="27">
        <v>291600</v>
      </c>
      <c r="J71" s="28">
        <v>52211.63</v>
      </c>
      <c r="K71" s="39">
        <f>K72</f>
        <v>0</v>
      </c>
      <c r="L71" s="50">
        <f>L72</f>
        <v>0</v>
      </c>
      <c r="M71" s="27">
        <f>M72</f>
        <v>433676.42</v>
      </c>
      <c r="N71" s="39">
        <f>N78</f>
        <v>50261.96</v>
      </c>
      <c r="O71" s="39">
        <f>O78</f>
        <v>407099.66</v>
      </c>
      <c r="P71" s="39">
        <f>P78+P85</f>
        <v>611175.85</v>
      </c>
      <c r="Q71" s="39">
        <f t="shared" ref="Q71:R72" si="19">Q78</f>
        <v>0</v>
      </c>
      <c r="R71" s="39">
        <f t="shared" si="19"/>
        <v>110000</v>
      </c>
      <c r="S71" s="117"/>
      <c r="T71" s="93"/>
      <c r="U71" s="93"/>
      <c r="V71" s="93"/>
      <c r="W71" s="93"/>
      <c r="X71" s="93"/>
      <c r="Y71" s="93"/>
      <c r="Z71" s="93"/>
      <c r="AA71" s="96"/>
      <c r="AB71" s="96"/>
      <c r="AC71" s="93"/>
      <c r="AD71" s="93"/>
      <c r="AE71" s="93"/>
      <c r="AF71" s="93"/>
    </row>
    <row r="72" spans="1:32" ht="48.75" thickBot="1" x14ac:dyDescent="0.25">
      <c r="A72" s="126"/>
      <c r="B72" s="83"/>
      <c r="C72" s="83"/>
      <c r="D72" s="83"/>
      <c r="E72" s="83"/>
      <c r="F72" s="13" t="s">
        <v>6</v>
      </c>
      <c r="G72" s="27">
        <f>H72+I72+J72+K72+L72+M72+N72+O72+P72+Q72+R72</f>
        <v>2125811.4299999997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M79</f>
        <v>433676.42</v>
      </c>
      <c r="N72" s="39">
        <f>N79</f>
        <v>50261.96</v>
      </c>
      <c r="O72" s="39">
        <f>O79</f>
        <v>407099.66</v>
      </c>
      <c r="P72" s="39">
        <f>P79+P86</f>
        <v>611175.85</v>
      </c>
      <c r="Q72" s="39">
        <f t="shared" si="19"/>
        <v>0</v>
      </c>
      <c r="R72" s="39">
        <f t="shared" si="19"/>
        <v>110000</v>
      </c>
      <c r="S72" s="117"/>
      <c r="T72" s="93"/>
      <c r="U72" s="93"/>
      <c r="V72" s="93"/>
      <c r="W72" s="93"/>
      <c r="X72" s="93"/>
      <c r="Y72" s="93"/>
      <c r="Z72" s="93"/>
      <c r="AA72" s="96"/>
      <c r="AB72" s="96"/>
      <c r="AC72" s="93"/>
      <c r="AD72" s="93"/>
      <c r="AE72" s="93"/>
      <c r="AF72" s="93"/>
    </row>
    <row r="73" spans="1:32" ht="48.75" thickBot="1" x14ac:dyDescent="0.25">
      <c r="A73" s="126"/>
      <c r="B73" s="83"/>
      <c r="C73" s="83"/>
      <c r="D73" s="83"/>
      <c r="E73" s="83"/>
      <c r="F73" s="13" t="s">
        <v>7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117"/>
      <c r="T73" s="93"/>
      <c r="U73" s="93"/>
      <c r="V73" s="93"/>
      <c r="W73" s="93"/>
      <c r="X73" s="93"/>
      <c r="Y73" s="93"/>
      <c r="Z73" s="93"/>
      <c r="AA73" s="96"/>
      <c r="AB73" s="96"/>
      <c r="AC73" s="93"/>
      <c r="AD73" s="93"/>
      <c r="AE73" s="93"/>
      <c r="AF73" s="93"/>
    </row>
    <row r="74" spans="1:32" ht="48.75" thickBot="1" x14ac:dyDescent="0.25">
      <c r="A74" s="126"/>
      <c r="B74" s="83"/>
      <c r="C74" s="83"/>
      <c r="D74" s="83"/>
      <c r="E74" s="83"/>
      <c r="F74" s="13" t="s">
        <v>8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117"/>
      <c r="T74" s="93"/>
      <c r="U74" s="93"/>
      <c r="V74" s="93"/>
      <c r="W74" s="93"/>
      <c r="X74" s="93"/>
      <c r="Y74" s="93"/>
      <c r="Z74" s="93"/>
      <c r="AA74" s="96"/>
      <c r="AB74" s="96"/>
      <c r="AC74" s="93"/>
      <c r="AD74" s="93"/>
      <c r="AE74" s="93"/>
      <c r="AF74" s="93"/>
    </row>
    <row r="75" spans="1:32" ht="31.5" customHeight="1" x14ac:dyDescent="0.2">
      <c r="A75" s="126"/>
      <c r="B75" s="83"/>
      <c r="C75" s="83"/>
      <c r="D75" s="83"/>
      <c r="E75" s="83"/>
      <c r="F75" s="82" t="s">
        <v>9</v>
      </c>
      <c r="G75" s="88"/>
      <c r="H75" s="88"/>
      <c r="I75" s="88"/>
      <c r="J75" s="90"/>
      <c r="K75" s="43"/>
      <c r="L75" s="54"/>
      <c r="M75" s="34"/>
      <c r="N75" s="43"/>
      <c r="O75" s="43"/>
      <c r="P75" s="43"/>
      <c r="Q75" s="43"/>
      <c r="R75" s="43"/>
      <c r="S75" s="117"/>
      <c r="T75" s="93"/>
      <c r="U75" s="93"/>
      <c r="V75" s="93"/>
      <c r="W75" s="93"/>
      <c r="X75" s="93"/>
      <c r="Y75" s="93"/>
      <c r="Z75" s="93"/>
      <c r="AA75" s="96"/>
      <c r="AB75" s="96"/>
      <c r="AC75" s="93"/>
      <c r="AD75" s="93"/>
      <c r="AE75" s="93"/>
      <c r="AF75" s="93"/>
    </row>
    <row r="76" spans="1:32" ht="15.75" customHeight="1" thickBot="1" x14ac:dyDescent="0.25">
      <c r="A76" s="127"/>
      <c r="B76" s="84"/>
      <c r="C76" s="84"/>
      <c r="D76" s="84"/>
      <c r="E76" s="84"/>
      <c r="F76" s="84"/>
      <c r="G76" s="89"/>
      <c r="H76" s="89"/>
      <c r="I76" s="89"/>
      <c r="J76" s="91"/>
      <c r="K76" s="39"/>
      <c r="L76" s="50"/>
      <c r="M76" s="27"/>
      <c r="N76" s="39"/>
      <c r="O76" s="39"/>
      <c r="P76" s="39"/>
      <c r="Q76" s="39"/>
      <c r="R76" s="39"/>
      <c r="S76" s="118"/>
      <c r="T76" s="94"/>
      <c r="U76" s="94"/>
      <c r="V76" s="94"/>
      <c r="W76" s="94"/>
      <c r="X76" s="94"/>
      <c r="Y76" s="94"/>
      <c r="Z76" s="94"/>
      <c r="AA76" s="97"/>
      <c r="AB76" s="97"/>
      <c r="AC76" s="94"/>
      <c r="AD76" s="94"/>
      <c r="AE76" s="94"/>
      <c r="AF76" s="94"/>
    </row>
    <row r="77" spans="1:32" ht="12.75" customHeight="1" thickBot="1" x14ac:dyDescent="0.25">
      <c r="A77" s="108" t="s">
        <v>136</v>
      </c>
      <c r="B77" s="82" t="s">
        <v>19</v>
      </c>
      <c r="C77" s="82">
        <v>2014</v>
      </c>
      <c r="D77" s="82">
        <v>2024</v>
      </c>
      <c r="E77" s="82"/>
      <c r="F77" s="17" t="s">
        <v>4</v>
      </c>
      <c r="G77" s="24">
        <f>H77+I77+J77+K77+L77+M77+N77+O77+P77+Q77+R77</f>
        <v>2016311.4299999997</v>
      </c>
      <c r="H77" s="24">
        <v>169785.91</v>
      </c>
      <c r="I77" s="24">
        <v>291600</v>
      </c>
      <c r="J77" s="33">
        <v>52211.63</v>
      </c>
      <c r="K77" s="42">
        <v>0</v>
      </c>
      <c r="L77" s="53">
        <v>0</v>
      </c>
      <c r="M77" s="24">
        <f>M79</f>
        <v>433676.42</v>
      </c>
      <c r="N77" s="42">
        <f t="shared" ref="N77:R78" si="20">N78</f>
        <v>50261.96</v>
      </c>
      <c r="O77" s="42">
        <f t="shared" si="20"/>
        <v>407099.66</v>
      </c>
      <c r="P77" s="42">
        <f t="shared" si="20"/>
        <v>501675.85</v>
      </c>
      <c r="Q77" s="42">
        <f t="shared" si="20"/>
        <v>0</v>
      </c>
      <c r="R77" s="42">
        <f t="shared" si="20"/>
        <v>110000</v>
      </c>
      <c r="S77" s="82" t="s">
        <v>20</v>
      </c>
      <c r="T77" s="82" t="s">
        <v>21</v>
      </c>
      <c r="U77" s="82">
        <f>V77+W77+X77+Y77+Z77+AB77+AC77</f>
        <v>133</v>
      </c>
      <c r="V77" s="82">
        <v>60</v>
      </c>
      <c r="W77" s="82">
        <v>12</v>
      </c>
      <c r="X77" s="82">
        <v>4</v>
      </c>
      <c r="Y77" s="82">
        <v>0</v>
      </c>
      <c r="Z77" s="82">
        <v>0</v>
      </c>
      <c r="AA77" s="85">
        <v>110</v>
      </c>
      <c r="AB77" s="85">
        <v>0</v>
      </c>
      <c r="AC77" s="82">
        <v>57</v>
      </c>
      <c r="AD77" s="82"/>
      <c r="AE77" s="82"/>
      <c r="AF77" s="82"/>
    </row>
    <row r="78" spans="1:32" ht="36.75" thickBot="1" x14ac:dyDescent="0.25">
      <c r="A78" s="109"/>
      <c r="B78" s="83"/>
      <c r="C78" s="83"/>
      <c r="D78" s="83"/>
      <c r="E78" s="83"/>
      <c r="F78" s="13" t="s">
        <v>5</v>
      </c>
      <c r="G78" s="27">
        <f>H78+I78+J78+K78+L78+M78+N78+O78+P78+Q78+R78</f>
        <v>2016311.4299999997</v>
      </c>
      <c r="H78" s="27">
        <v>169785.91</v>
      </c>
      <c r="I78" s="27">
        <v>291600</v>
      </c>
      <c r="J78" s="28">
        <v>52211.63</v>
      </c>
      <c r="K78" s="39">
        <v>0</v>
      </c>
      <c r="L78" s="50">
        <v>0</v>
      </c>
      <c r="M78" s="27">
        <f>M79</f>
        <v>433676.42</v>
      </c>
      <c r="N78" s="39">
        <f t="shared" si="20"/>
        <v>50261.96</v>
      </c>
      <c r="O78" s="39">
        <f t="shared" si="20"/>
        <v>407099.66</v>
      </c>
      <c r="P78" s="39">
        <f t="shared" si="20"/>
        <v>501675.85</v>
      </c>
      <c r="Q78" s="39">
        <f t="shared" si="20"/>
        <v>0</v>
      </c>
      <c r="R78" s="39">
        <f t="shared" si="20"/>
        <v>110000</v>
      </c>
      <c r="S78" s="83"/>
      <c r="T78" s="83"/>
      <c r="U78" s="83"/>
      <c r="V78" s="83"/>
      <c r="W78" s="83"/>
      <c r="X78" s="83"/>
      <c r="Y78" s="83"/>
      <c r="Z78" s="83"/>
      <c r="AA78" s="86"/>
      <c r="AB78" s="86"/>
      <c r="AC78" s="83"/>
      <c r="AD78" s="83"/>
      <c r="AE78" s="83"/>
      <c r="AF78" s="83"/>
    </row>
    <row r="79" spans="1:32" ht="48.75" thickBot="1" x14ac:dyDescent="0.25">
      <c r="A79" s="109"/>
      <c r="B79" s="83"/>
      <c r="C79" s="83"/>
      <c r="D79" s="83"/>
      <c r="E79" s="83"/>
      <c r="F79" s="13" t="s">
        <v>6</v>
      </c>
      <c r="G79" s="27">
        <f>H79+I79+J79+K79+L79+M79+N79+O79+P79+Q79+R79</f>
        <v>2016311.4299999997</v>
      </c>
      <c r="H79" s="27">
        <v>169785.91</v>
      </c>
      <c r="I79" s="27">
        <v>291600</v>
      </c>
      <c r="J79" s="28">
        <v>52211.63</v>
      </c>
      <c r="K79" s="39">
        <v>0</v>
      </c>
      <c r="L79" s="50">
        <v>0</v>
      </c>
      <c r="M79" s="27">
        <f>438061.37-4384.95</f>
        <v>433676.42</v>
      </c>
      <c r="N79" s="39">
        <v>50261.96</v>
      </c>
      <c r="O79" s="39">
        <v>407099.66</v>
      </c>
      <c r="P79" s="39">
        <f>200000+254675.85-10000+57000</f>
        <v>501675.85</v>
      </c>
      <c r="Q79" s="39">
        <v>0</v>
      </c>
      <c r="R79" s="39">
        <v>110000</v>
      </c>
      <c r="S79" s="83"/>
      <c r="T79" s="83"/>
      <c r="U79" s="83"/>
      <c r="V79" s="83"/>
      <c r="W79" s="83"/>
      <c r="X79" s="83"/>
      <c r="Y79" s="83"/>
      <c r="Z79" s="83"/>
      <c r="AA79" s="86"/>
      <c r="AB79" s="86"/>
      <c r="AC79" s="83"/>
      <c r="AD79" s="83"/>
      <c r="AE79" s="83"/>
      <c r="AF79" s="83"/>
    </row>
    <row r="80" spans="1:32" ht="48.75" thickBot="1" x14ac:dyDescent="0.25">
      <c r="A80" s="109"/>
      <c r="B80" s="83"/>
      <c r="C80" s="83"/>
      <c r="D80" s="83"/>
      <c r="E80" s="83"/>
      <c r="F80" s="13" t="s">
        <v>7</v>
      </c>
      <c r="G80" s="27"/>
      <c r="H80" s="27"/>
      <c r="I80" s="27"/>
      <c r="J80" s="28"/>
      <c r="K80" s="39"/>
      <c r="L80" s="50"/>
      <c r="M80" s="27"/>
      <c r="N80" s="39"/>
      <c r="O80" s="39"/>
      <c r="P80" s="39"/>
      <c r="Q80" s="39"/>
      <c r="R80" s="39"/>
      <c r="S80" s="83"/>
      <c r="T80" s="83"/>
      <c r="U80" s="83"/>
      <c r="V80" s="83"/>
      <c r="W80" s="83"/>
      <c r="X80" s="83"/>
      <c r="Y80" s="83"/>
      <c r="Z80" s="83"/>
      <c r="AA80" s="86"/>
      <c r="AB80" s="86"/>
      <c r="AC80" s="83"/>
      <c r="AD80" s="83"/>
      <c r="AE80" s="83"/>
      <c r="AF80" s="83"/>
    </row>
    <row r="81" spans="1:32" ht="48.75" thickBot="1" x14ac:dyDescent="0.25">
      <c r="A81" s="109"/>
      <c r="B81" s="83"/>
      <c r="C81" s="83"/>
      <c r="D81" s="83"/>
      <c r="E81" s="83"/>
      <c r="F81" s="13" t="s">
        <v>8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83"/>
      <c r="T81" s="83"/>
      <c r="U81" s="83"/>
      <c r="V81" s="83"/>
      <c r="W81" s="83"/>
      <c r="X81" s="83"/>
      <c r="Y81" s="83"/>
      <c r="Z81" s="83"/>
      <c r="AA81" s="86"/>
      <c r="AB81" s="86"/>
      <c r="AC81" s="83"/>
      <c r="AD81" s="83"/>
      <c r="AE81" s="83"/>
      <c r="AF81" s="83"/>
    </row>
    <row r="82" spans="1:32" ht="31.5" customHeight="1" x14ac:dyDescent="0.2">
      <c r="A82" s="109"/>
      <c r="B82" s="83"/>
      <c r="C82" s="83"/>
      <c r="D82" s="83"/>
      <c r="E82" s="83"/>
      <c r="F82" s="82" t="s">
        <v>9</v>
      </c>
      <c r="G82" s="88"/>
      <c r="H82" s="88"/>
      <c r="I82" s="88"/>
      <c r="J82" s="90"/>
      <c r="K82" s="43"/>
      <c r="L82" s="54"/>
      <c r="M82" s="34"/>
      <c r="N82" s="43"/>
      <c r="O82" s="43"/>
      <c r="P82" s="43"/>
      <c r="Q82" s="43"/>
      <c r="R82" s="43"/>
      <c r="S82" s="83"/>
      <c r="T82" s="83"/>
      <c r="U82" s="83"/>
      <c r="V82" s="83"/>
      <c r="W82" s="83"/>
      <c r="X82" s="83"/>
      <c r="Y82" s="83"/>
      <c r="Z82" s="83"/>
      <c r="AA82" s="86"/>
      <c r="AB82" s="86"/>
      <c r="AC82" s="83"/>
      <c r="AD82" s="83"/>
      <c r="AE82" s="83"/>
      <c r="AF82" s="83"/>
    </row>
    <row r="83" spans="1:32" ht="15.75" customHeight="1" thickBot="1" x14ac:dyDescent="0.25">
      <c r="A83" s="110"/>
      <c r="B83" s="84"/>
      <c r="C83" s="84"/>
      <c r="D83" s="84"/>
      <c r="E83" s="84"/>
      <c r="F83" s="84"/>
      <c r="G83" s="89"/>
      <c r="H83" s="89"/>
      <c r="I83" s="89"/>
      <c r="J83" s="91"/>
      <c r="K83" s="39"/>
      <c r="L83" s="50"/>
      <c r="M83" s="27"/>
      <c r="N83" s="39"/>
      <c r="O83" s="39"/>
      <c r="P83" s="39"/>
      <c r="Q83" s="39"/>
      <c r="R83" s="39"/>
      <c r="S83" s="84"/>
      <c r="T83" s="84"/>
      <c r="U83" s="84"/>
      <c r="V83" s="84"/>
      <c r="W83" s="84"/>
      <c r="X83" s="84"/>
      <c r="Y83" s="84"/>
      <c r="Z83" s="84"/>
      <c r="AA83" s="87"/>
      <c r="AB83" s="87"/>
      <c r="AC83" s="84"/>
      <c r="AD83" s="84"/>
      <c r="AE83" s="84"/>
      <c r="AF83" s="84"/>
    </row>
    <row r="84" spans="1:32" ht="12.75" customHeight="1" thickBot="1" x14ac:dyDescent="0.25">
      <c r="A84" s="108" t="s">
        <v>174</v>
      </c>
      <c r="B84" s="82" t="s">
        <v>175</v>
      </c>
      <c r="C84" s="82">
        <v>2022</v>
      </c>
      <c r="D84" s="82">
        <v>2024</v>
      </c>
      <c r="E84" s="82"/>
      <c r="F84" s="17" t="s">
        <v>4</v>
      </c>
      <c r="G84" s="24">
        <f>H84+I84+J84+K84+L84+M84+N84+O84+P84+Q84+R84</f>
        <v>109500</v>
      </c>
      <c r="H84" s="24">
        <v>0</v>
      </c>
      <c r="I84" s="24">
        <v>0</v>
      </c>
      <c r="J84" s="33">
        <v>0</v>
      </c>
      <c r="K84" s="42">
        <v>0</v>
      </c>
      <c r="L84" s="53">
        <v>0</v>
      </c>
      <c r="M84" s="24">
        <f>M86</f>
        <v>0</v>
      </c>
      <c r="N84" s="42">
        <f t="shared" ref="N84:R85" si="21">N85</f>
        <v>0</v>
      </c>
      <c r="O84" s="42">
        <f t="shared" si="21"/>
        <v>0</v>
      </c>
      <c r="P84" s="42">
        <f t="shared" si="21"/>
        <v>109500</v>
      </c>
      <c r="Q84" s="42">
        <f t="shared" si="21"/>
        <v>0</v>
      </c>
      <c r="R84" s="42">
        <f t="shared" si="21"/>
        <v>0</v>
      </c>
      <c r="S84" s="82" t="s">
        <v>45</v>
      </c>
      <c r="T84" s="82" t="s">
        <v>43</v>
      </c>
      <c r="U84" s="82">
        <v>0</v>
      </c>
      <c r="V84" s="82">
        <v>0</v>
      </c>
      <c r="W84" s="82">
        <v>0</v>
      </c>
      <c r="X84" s="82">
        <v>0</v>
      </c>
      <c r="Y84" s="82">
        <v>0</v>
      </c>
      <c r="Z84" s="82">
        <v>0</v>
      </c>
      <c r="AA84" s="85">
        <v>0</v>
      </c>
      <c r="AB84" s="85">
        <v>0</v>
      </c>
      <c r="AC84" s="82">
        <v>0</v>
      </c>
      <c r="AD84" s="82"/>
      <c r="AE84" s="82"/>
      <c r="AF84" s="82"/>
    </row>
    <row r="85" spans="1:32" ht="36.75" thickBot="1" x14ac:dyDescent="0.25">
      <c r="A85" s="109"/>
      <c r="B85" s="83"/>
      <c r="C85" s="83"/>
      <c r="D85" s="83"/>
      <c r="E85" s="83"/>
      <c r="F85" s="81" t="s">
        <v>5</v>
      </c>
      <c r="G85" s="27">
        <f>H85+I85+J85+K85+L85+M85+N85+O85+P85+Q85+R85</f>
        <v>109500</v>
      </c>
      <c r="H85" s="27">
        <v>0</v>
      </c>
      <c r="I85" s="27">
        <v>0</v>
      </c>
      <c r="J85" s="28">
        <v>0</v>
      </c>
      <c r="K85" s="39">
        <v>0</v>
      </c>
      <c r="L85" s="50">
        <v>0</v>
      </c>
      <c r="M85" s="27">
        <f>M86</f>
        <v>0</v>
      </c>
      <c r="N85" s="39">
        <f t="shared" si="21"/>
        <v>0</v>
      </c>
      <c r="O85" s="39">
        <f t="shared" si="21"/>
        <v>0</v>
      </c>
      <c r="P85" s="39">
        <f t="shared" si="21"/>
        <v>109500</v>
      </c>
      <c r="Q85" s="39">
        <f t="shared" si="21"/>
        <v>0</v>
      </c>
      <c r="R85" s="39">
        <f t="shared" si="21"/>
        <v>0</v>
      </c>
      <c r="S85" s="83"/>
      <c r="T85" s="83"/>
      <c r="U85" s="83"/>
      <c r="V85" s="83"/>
      <c r="W85" s="83"/>
      <c r="X85" s="83"/>
      <c r="Y85" s="83"/>
      <c r="Z85" s="83"/>
      <c r="AA85" s="86"/>
      <c r="AB85" s="86"/>
      <c r="AC85" s="83"/>
      <c r="AD85" s="83"/>
      <c r="AE85" s="83"/>
      <c r="AF85" s="83"/>
    </row>
    <row r="86" spans="1:32" ht="48.75" thickBot="1" x14ac:dyDescent="0.25">
      <c r="A86" s="109"/>
      <c r="B86" s="83"/>
      <c r="C86" s="83"/>
      <c r="D86" s="83"/>
      <c r="E86" s="83"/>
      <c r="F86" s="81" t="s">
        <v>6</v>
      </c>
      <c r="G86" s="27">
        <f>H86+I86+J86+K86+L86+M86+N86+O86+P86+Q86+R86</f>
        <v>109500</v>
      </c>
      <c r="H86" s="27">
        <v>0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f>10000+99500</f>
        <v>109500</v>
      </c>
      <c r="Q86" s="39">
        <v>0</v>
      </c>
      <c r="R86" s="39">
        <v>0</v>
      </c>
      <c r="S86" s="83"/>
      <c r="T86" s="83"/>
      <c r="U86" s="83"/>
      <c r="V86" s="83"/>
      <c r="W86" s="83"/>
      <c r="X86" s="83"/>
      <c r="Y86" s="83"/>
      <c r="Z86" s="83"/>
      <c r="AA86" s="86"/>
      <c r="AB86" s="86"/>
      <c r="AC86" s="83"/>
      <c r="AD86" s="83"/>
      <c r="AE86" s="83"/>
      <c r="AF86" s="83"/>
    </row>
    <row r="87" spans="1:32" ht="48.75" thickBot="1" x14ac:dyDescent="0.25">
      <c r="A87" s="109"/>
      <c r="B87" s="83"/>
      <c r="C87" s="83"/>
      <c r="D87" s="83"/>
      <c r="E87" s="83"/>
      <c r="F87" s="81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83"/>
      <c r="T87" s="83"/>
      <c r="U87" s="83"/>
      <c r="V87" s="83"/>
      <c r="W87" s="83"/>
      <c r="X87" s="83"/>
      <c r="Y87" s="83"/>
      <c r="Z87" s="83"/>
      <c r="AA87" s="86"/>
      <c r="AB87" s="86"/>
      <c r="AC87" s="83"/>
      <c r="AD87" s="83"/>
      <c r="AE87" s="83"/>
      <c r="AF87" s="83"/>
    </row>
    <row r="88" spans="1:32" ht="48.75" thickBot="1" x14ac:dyDescent="0.25">
      <c r="A88" s="109"/>
      <c r="B88" s="83"/>
      <c r="C88" s="83"/>
      <c r="D88" s="83"/>
      <c r="E88" s="83"/>
      <c r="F88" s="81" t="s">
        <v>8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83"/>
      <c r="T88" s="83"/>
      <c r="U88" s="83"/>
      <c r="V88" s="83"/>
      <c r="W88" s="83"/>
      <c r="X88" s="83"/>
      <c r="Y88" s="83"/>
      <c r="Z88" s="83"/>
      <c r="AA88" s="86"/>
      <c r="AB88" s="86"/>
      <c r="AC88" s="83"/>
      <c r="AD88" s="83"/>
      <c r="AE88" s="83"/>
      <c r="AF88" s="83"/>
    </row>
    <row r="89" spans="1:32" ht="31.5" customHeight="1" x14ac:dyDescent="0.2">
      <c r="A89" s="109"/>
      <c r="B89" s="83"/>
      <c r="C89" s="83"/>
      <c r="D89" s="83"/>
      <c r="E89" s="83"/>
      <c r="F89" s="82" t="s">
        <v>9</v>
      </c>
      <c r="G89" s="88"/>
      <c r="H89" s="88"/>
      <c r="I89" s="88"/>
      <c r="J89" s="90"/>
      <c r="K89" s="43"/>
      <c r="L89" s="54"/>
      <c r="M89" s="34"/>
      <c r="N89" s="43"/>
      <c r="O89" s="43"/>
      <c r="P89" s="43"/>
      <c r="Q89" s="43"/>
      <c r="R89" s="43"/>
      <c r="S89" s="83"/>
      <c r="T89" s="83"/>
      <c r="U89" s="83"/>
      <c r="V89" s="83"/>
      <c r="W89" s="83"/>
      <c r="X89" s="83"/>
      <c r="Y89" s="83"/>
      <c r="Z89" s="83"/>
      <c r="AA89" s="86"/>
      <c r="AB89" s="86"/>
      <c r="AC89" s="83"/>
      <c r="AD89" s="83"/>
      <c r="AE89" s="83"/>
      <c r="AF89" s="83"/>
    </row>
    <row r="90" spans="1:32" ht="15.75" customHeight="1" thickBot="1" x14ac:dyDescent="0.25">
      <c r="A90" s="110"/>
      <c r="B90" s="84"/>
      <c r="C90" s="84"/>
      <c r="D90" s="84"/>
      <c r="E90" s="84"/>
      <c r="F90" s="84"/>
      <c r="G90" s="89"/>
      <c r="H90" s="89"/>
      <c r="I90" s="89"/>
      <c r="J90" s="91"/>
      <c r="K90" s="39"/>
      <c r="L90" s="50"/>
      <c r="M90" s="27"/>
      <c r="N90" s="39"/>
      <c r="O90" s="39"/>
      <c r="P90" s="39"/>
      <c r="Q90" s="39"/>
      <c r="R90" s="39"/>
      <c r="S90" s="84"/>
      <c r="T90" s="84"/>
      <c r="U90" s="84"/>
      <c r="V90" s="84"/>
      <c r="W90" s="84"/>
      <c r="X90" s="84"/>
      <c r="Y90" s="84"/>
      <c r="Z90" s="84"/>
      <c r="AA90" s="87"/>
      <c r="AB90" s="87"/>
      <c r="AC90" s="84"/>
      <c r="AD90" s="84"/>
      <c r="AE90" s="84"/>
      <c r="AF90" s="84"/>
    </row>
    <row r="91" spans="1:32" ht="12.75" thickBot="1" x14ac:dyDescent="0.25">
      <c r="A91" s="125" t="s">
        <v>135</v>
      </c>
      <c r="B91" s="82" t="s">
        <v>22</v>
      </c>
      <c r="C91" s="82">
        <v>2014</v>
      </c>
      <c r="D91" s="82">
        <v>2024</v>
      </c>
      <c r="E91" s="82"/>
      <c r="F91" s="17" t="s">
        <v>4</v>
      </c>
      <c r="G91" s="24">
        <f>H91+I91+J91+K91+L91+M91+N91+O91+P91+Q91+R91</f>
        <v>2089862.84</v>
      </c>
      <c r="H91" s="24">
        <v>262482.84000000003</v>
      </c>
      <c r="I91" s="24">
        <v>1827380</v>
      </c>
      <c r="J91" s="33">
        <v>0</v>
      </c>
      <c r="K91" s="42">
        <v>0</v>
      </c>
      <c r="L91" s="53">
        <v>0</v>
      </c>
      <c r="M91" s="24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116"/>
      <c r="T91" s="92"/>
      <c r="U91" s="92"/>
      <c r="V91" s="82"/>
      <c r="W91" s="82"/>
      <c r="X91" s="82"/>
      <c r="Y91" s="82"/>
      <c r="Z91" s="82"/>
      <c r="AA91" s="85"/>
      <c r="AB91" s="85"/>
      <c r="AC91" s="82"/>
      <c r="AD91" s="82"/>
      <c r="AE91" s="82"/>
      <c r="AF91" s="82"/>
    </row>
    <row r="92" spans="1:32" ht="39" customHeight="1" thickBot="1" x14ac:dyDescent="0.25">
      <c r="A92" s="126"/>
      <c r="B92" s="83"/>
      <c r="C92" s="83"/>
      <c r="D92" s="83"/>
      <c r="E92" s="83"/>
      <c r="F92" s="13" t="s">
        <v>5</v>
      </c>
      <c r="G92" s="27">
        <f>H92+I92+J92+K92+L92+M92+N92+O92+P92+Q92+R92</f>
        <v>2089862.84</v>
      </c>
      <c r="H92" s="27">
        <v>262482.84000000003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117"/>
      <c r="T92" s="93"/>
      <c r="U92" s="93"/>
      <c r="V92" s="83"/>
      <c r="W92" s="83"/>
      <c r="X92" s="83"/>
      <c r="Y92" s="83"/>
      <c r="Z92" s="83"/>
      <c r="AA92" s="86"/>
      <c r="AB92" s="86"/>
      <c r="AC92" s="83"/>
      <c r="AD92" s="83"/>
      <c r="AE92" s="83"/>
      <c r="AF92" s="83"/>
    </row>
    <row r="93" spans="1:32" ht="48" customHeight="1" thickBot="1" x14ac:dyDescent="0.25">
      <c r="A93" s="126"/>
      <c r="B93" s="83"/>
      <c r="C93" s="83"/>
      <c r="D93" s="83"/>
      <c r="E93" s="83"/>
      <c r="F93" s="13" t="s">
        <v>6</v>
      </c>
      <c r="G93" s="27">
        <f>H93+I93+J93+K93+L93+M93+N93+O93+P93+Q93+R93</f>
        <v>2089862.84</v>
      </c>
      <c r="H93" s="27">
        <v>262482.84000000003</v>
      </c>
      <c r="I93" s="27">
        <v>1827380</v>
      </c>
      <c r="J93" s="28">
        <v>0</v>
      </c>
      <c r="K93" s="39">
        <v>0</v>
      </c>
      <c r="L93" s="50">
        <v>0</v>
      </c>
      <c r="M93" s="27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117"/>
      <c r="T93" s="93"/>
      <c r="U93" s="93"/>
      <c r="V93" s="83"/>
      <c r="W93" s="83"/>
      <c r="X93" s="83"/>
      <c r="Y93" s="83"/>
      <c r="Z93" s="83"/>
      <c r="AA93" s="86"/>
      <c r="AB93" s="86"/>
      <c r="AC93" s="83"/>
      <c r="AD93" s="83"/>
      <c r="AE93" s="83"/>
      <c r="AF93" s="83"/>
    </row>
    <row r="94" spans="1:32" ht="49.5" customHeight="1" thickBot="1" x14ac:dyDescent="0.25">
      <c r="A94" s="126"/>
      <c r="B94" s="83"/>
      <c r="C94" s="83"/>
      <c r="D94" s="83"/>
      <c r="E94" s="83"/>
      <c r="F94" s="13" t="s">
        <v>7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117"/>
      <c r="T94" s="93"/>
      <c r="U94" s="93"/>
      <c r="V94" s="83"/>
      <c r="W94" s="83"/>
      <c r="X94" s="83"/>
      <c r="Y94" s="83"/>
      <c r="Z94" s="83"/>
      <c r="AA94" s="86"/>
      <c r="AB94" s="86"/>
      <c r="AC94" s="83"/>
      <c r="AD94" s="83"/>
      <c r="AE94" s="83"/>
      <c r="AF94" s="83"/>
    </row>
    <row r="95" spans="1:32" ht="48.75" thickBot="1" x14ac:dyDescent="0.25">
      <c r="A95" s="126"/>
      <c r="B95" s="83"/>
      <c r="C95" s="83"/>
      <c r="D95" s="83"/>
      <c r="E95" s="83"/>
      <c r="F95" s="13" t="s">
        <v>8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117"/>
      <c r="T95" s="93"/>
      <c r="U95" s="93"/>
      <c r="V95" s="83"/>
      <c r="W95" s="83"/>
      <c r="X95" s="83"/>
      <c r="Y95" s="83"/>
      <c r="Z95" s="83"/>
      <c r="AA95" s="86"/>
      <c r="AB95" s="86"/>
      <c r="AC95" s="83"/>
      <c r="AD95" s="83"/>
      <c r="AE95" s="83"/>
      <c r="AF95" s="83"/>
    </row>
    <row r="96" spans="1:32" ht="24.75" thickBot="1" x14ac:dyDescent="0.25">
      <c r="A96" s="127"/>
      <c r="B96" s="84"/>
      <c r="C96" s="84"/>
      <c r="D96" s="84"/>
      <c r="E96" s="84"/>
      <c r="F96" s="13" t="s">
        <v>9</v>
      </c>
      <c r="G96" s="27"/>
      <c r="H96" s="27"/>
      <c r="I96" s="27"/>
      <c r="J96" s="28"/>
      <c r="K96" s="39"/>
      <c r="L96" s="50"/>
      <c r="M96" s="27"/>
      <c r="N96" s="39"/>
      <c r="O96" s="39"/>
      <c r="P96" s="39"/>
      <c r="Q96" s="39"/>
      <c r="R96" s="39"/>
      <c r="S96" s="118"/>
      <c r="T96" s="94"/>
      <c r="U96" s="94"/>
      <c r="V96" s="84"/>
      <c r="W96" s="84"/>
      <c r="X96" s="84"/>
      <c r="Y96" s="84"/>
      <c r="Z96" s="84"/>
      <c r="AA96" s="87"/>
      <c r="AB96" s="87"/>
      <c r="AC96" s="84"/>
      <c r="AD96" s="84"/>
      <c r="AE96" s="84"/>
      <c r="AF96" s="84"/>
    </row>
    <row r="97" spans="1:32" ht="15.75" customHeight="1" thickBot="1" x14ac:dyDescent="0.25">
      <c r="A97" s="125" t="s">
        <v>137</v>
      </c>
      <c r="B97" s="82" t="s">
        <v>23</v>
      </c>
      <c r="C97" s="82">
        <v>2014</v>
      </c>
      <c r="D97" s="82">
        <v>2024</v>
      </c>
      <c r="E97" s="82"/>
      <c r="F97" s="17" t="s">
        <v>4</v>
      </c>
      <c r="G97" s="24">
        <v>221241.42</v>
      </c>
      <c r="H97" s="24">
        <v>221241.42</v>
      </c>
      <c r="I97" s="24">
        <v>0</v>
      </c>
      <c r="J97" s="33">
        <v>0</v>
      </c>
      <c r="K97" s="42">
        <v>0</v>
      </c>
      <c r="L97" s="53">
        <v>0</v>
      </c>
      <c r="M97" s="24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82" t="s">
        <v>45</v>
      </c>
      <c r="T97" s="82" t="s">
        <v>43</v>
      </c>
      <c r="U97" s="92">
        <v>100</v>
      </c>
      <c r="V97" s="82">
        <v>100</v>
      </c>
      <c r="W97" s="82">
        <v>0</v>
      </c>
      <c r="X97" s="82">
        <v>0</v>
      </c>
      <c r="Y97" s="82">
        <v>0</v>
      </c>
      <c r="Z97" s="82">
        <v>0</v>
      </c>
      <c r="AA97" s="85">
        <v>0</v>
      </c>
      <c r="AB97" s="85">
        <v>0</v>
      </c>
      <c r="AC97" s="82">
        <v>0</v>
      </c>
      <c r="AD97" s="82"/>
      <c r="AE97" s="82"/>
      <c r="AF97" s="82"/>
    </row>
    <row r="98" spans="1:32" ht="37.5" customHeight="1" thickBot="1" x14ac:dyDescent="0.25">
      <c r="A98" s="126"/>
      <c r="B98" s="83"/>
      <c r="C98" s="83"/>
      <c r="D98" s="83"/>
      <c r="E98" s="83"/>
      <c r="F98" s="13" t="s">
        <v>5</v>
      </c>
      <c r="G98" s="27">
        <v>221241.42</v>
      </c>
      <c r="H98" s="27">
        <v>221241.42</v>
      </c>
      <c r="I98" s="27">
        <v>0</v>
      </c>
      <c r="J98" s="28">
        <v>0</v>
      </c>
      <c r="K98" s="39">
        <v>0</v>
      </c>
      <c r="L98" s="50">
        <v>0</v>
      </c>
      <c r="M98" s="27">
        <v>0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83"/>
      <c r="T98" s="83"/>
      <c r="U98" s="93"/>
      <c r="V98" s="83"/>
      <c r="W98" s="83"/>
      <c r="X98" s="83"/>
      <c r="Y98" s="83"/>
      <c r="Z98" s="83"/>
      <c r="AA98" s="86"/>
      <c r="AB98" s="86"/>
      <c r="AC98" s="83"/>
      <c r="AD98" s="83"/>
      <c r="AE98" s="83"/>
      <c r="AF98" s="83"/>
    </row>
    <row r="99" spans="1:32" ht="48.75" customHeight="1" thickBot="1" x14ac:dyDescent="0.25">
      <c r="A99" s="126"/>
      <c r="B99" s="83"/>
      <c r="C99" s="83"/>
      <c r="D99" s="83"/>
      <c r="E99" s="83"/>
      <c r="F99" s="13" t="s">
        <v>6</v>
      </c>
      <c r="G99" s="27">
        <v>221241.42</v>
      </c>
      <c r="H99" s="27">
        <v>221241.42</v>
      </c>
      <c r="I99" s="27">
        <v>0</v>
      </c>
      <c r="J99" s="28">
        <v>0</v>
      </c>
      <c r="K99" s="39">
        <v>0</v>
      </c>
      <c r="L99" s="50">
        <v>0</v>
      </c>
      <c r="M99" s="27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83"/>
      <c r="T99" s="83"/>
      <c r="U99" s="93"/>
      <c r="V99" s="83"/>
      <c r="W99" s="83"/>
      <c r="X99" s="83"/>
      <c r="Y99" s="83"/>
      <c r="Z99" s="83"/>
      <c r="AA99" s="86"/>
      <c r="AB99" s="86"/>
      <c r="AC99" s="83"/>
      <c r="AD99" s="83"/>
      <c r="AE99" s="83"/>
      <c r="AF99" s="83"/>
    </row>
    <row r="100" spans="1:32" ht="49.5" customHeight="1" thickBot="1" x14ac:dyDescent="0.25">
      <c r="A100" s="126"/>
      <c r="B100" s="123"/>
      <c r="C100" s="83"/>
      <c r="D100" s="83"/>
      <c r="E100" s="83"/>
      <c r="F100" s="13" t="s">
        <v>7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83"/>
      <c r="T100" s="83"/>
      <c r="U100" s="93"/>
      <c r="V100" s="83"/>
      <c r="W100" s="83"/>
      <c r="X100" s="83"/>
      <c r="Y100" s="83"/>
      <c r="Z100" s="83"/>
      <c r="AA100" s="86"/>
      <c r="AB100" s="86"/>
      <c r="AC100" s="83"/>
      <c r="AD100" s="83"/>
      <c r="AE100" s="83"/>
      <c r="AF100" s="83"/>
    </row>
    <row r="101" spans="1:32" ht="36.75" thickBot="1" x14ac:dyDescent="0.25">
      <c r="A101" s="126"/>
      <c r="B101" s="123"/>
      <c r="C101" s="83"/>
      <c r="D101" s="83"/>
      <c r="E101" s="83"/>
      <c r="F101" s="13" t="s">
        <v>24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83"/>
      <c r="T101" s="83"/>
      <c r="U101" s="93"/>
      <c r="V101" s="83"/>
      <c r="W101" s="83"/>
      <c r="X101" s="83"/>
      <c r="Y101" s="83"/>
      <c r="Z101" s="83"/>
      <c r="AA101" s="86"/>
      <c r="AB101" s="86"/>
      <c r="AC101" s="83"/>
      <c r="AD101" s="83"/>
      <c r="AE101" s="83"/>
      <c r="AF101" s="83"/>
    </row>
    <row r="102" spans="1:32" ht="103.5" customHeight="1" thickBot="1" x14ac:dyDescent="0.25">
      <c r="A102" s="127"/>
      <c r="B102" s="124"/>
      <c r="C102" s="84"/>
      <c r="D102" s="84"/>
      <c r="E102" s="84"/>
      <c r="F102" s="13" t="s">
        <v>9</v>
      </c>
      <c r="G102" s="27"/>
      <c r="H102" s="27"/>
      <c r="I102" s="27"/>
      <c r="J102" s="28"/>
      <c r="K102" s="39"/>
      <c r="L102" s="50"/>
      <c r="M102" s="27"/>
      <c r="N102" s="39"/>
      <c r="O102" s="39"/>
      <c r="P102" s="39"/>
      <c r="Q102" s="39"/>
      <c r="R102" s="39"/>
      <c r="S102" s="84"/>
      <c r="T102" s="84"/>
      <c r="U102" s="94"/>
      <c r="V102" s="84"/>
      <c r="W102" s="84"/>
      <c r="X102" s="84"/>
      <c r="Y102" s="84"/>
      <c r="Z102" s="84"/>
      <c r="AA102" s="87"/>
      <c r="AB102" s="87"/>
      <c r="AC102" s="84"/>
      <c r="AD102" s="84"/>
      <c r="AE102" s="84"/>
      <c r="AF102" s="84"/>
    </row>
    <row r="103" spans="1:32" ht="12.75" customHeight="1" thickBot="1" x14ac:dyDescent="0.25">
      <c r="A103" s="125" t="s">
        <v>138</v>
      </c>
      <c r="B103" s="82" t="s">
        <v>25</v>
      </c>
      <c r="C103" s="82">
        <v>2014</v>
      </c>
      <c r="D103" s="82">
        <v>2024</v>
      </c>
      <c r="E103" s="82"/>
      <c r="F103" s="17" t="s">
        <v>4</v>
      </c>
      <c r="G103" s="24">
        <v>1868621.42</v>
      </c>
      <c r="H103" s="24">
        <v>41241.42</v>
      </c>
      <c r="I103" s="24">
        <v>1827380</v>
      </c>
      <c r="J103" s="33">
        <v>0</v>
      </c>
      <c r="K103" s="42">
        <v>0</v>
      </c>
      <c r="L103" s="53">
        <v>0</v>
      </c>
      <c r="M103" s="24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82" t="s">
        <v>45</v>
      </c>
      <c r="T103" s="82" t="s">
        <v>43</v>
      </c>
      <c r="U103" s="92">
        <v>100</v>
      </c>
      <c r="V103" s="82">
        <v>100</v>
      </c>
      <c r="W103" s="82">
        <v>100</v>
      </c>
      <c r="X103" s="82">
        <v>0</v>
      </c>
      <c r="Y103" s="82">
        <v>0</v>
      </c>
      <c r="Z103" s="82">
        <v>0</v>
      </c>
      <c r="AA103" s="85">
        <v>0</v>
      </c>
      <c r="AB103" s="85">
        <v>0</v>
      </c>
      <c r="AC103" s="82">
        <v>0</v>
      </c>
      <c r="AD103" s="82"/>
      <c r="AE103" s="82"/>
      <c r="AF103" s="82"/>
    </row>
    <row r="104" spans="1:32" ht="38.25" customHeight="1" thickBot="1" x14ac:dyDescent="0.25">
      <c r="A104" s="126"/>
      <c r="B104" s="83"/>
      <c r="C104" s="83"/>
      <c r="D104" s="83"/>
      <c r="E104" s="83"/>
      <c r="F104" s="13" t="s">
        <v>5</v>
      </c>
      <c r="G104" s="27">
        <v>1868621.42</v>
      </c>
      <c r="H104" s="27">
        <v>41241.42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83"/>
      <c r="T104" s="83"/>
      <c r="U104" s="93"/>
      <c r="V104" s="83"/>
      <c r="W104" s="83"/>
      <c r="X104" s="83"/>
      <c r="Y104" s="83"/>
      <c r="Z104" s="83"/>
      <c r="AA104" s="86"/>
      <c r="AB104" s="86"/>
      <c r="AC104" s="83"/>
      <c r="AD104" s="83"/>
      <c r="AE104" s="83"/>
      <c r="AF104" s="83"/>
    </row>
    <row r="105" spans="1:32" ht="48" customHeight="1" thickBot="1" x14ac:dyDescent="0.25">
      <c r="A105" s="126"/>
      <c r="B105" s="83"/>
      <c r="C105" s="83"/>
      <c r="D105" s="83"/>
      <c r="E105" s="83"/>
      <c r="F105" s="13" t="s">
        <v>6</v>
      </c>
      <c r="G105" s="27">
        <v>1868621.42</v>
      </c>
      <c r="H105" s="27">
        <v>41241.42</v>
      </c>
      <c r="I105" s="27">
        <v>1827380</v>
      </c>
      <c r="J105" s="28">
        <v>0</v>
      </c>
      <c r="K105" s="39">
        <v>0</v>
      </c>
      <c r="L105" s="50">
        <v>0</v>
      </c>
      <c r="M105" s="27">
        <v>0</v>
      </c>
      <c r="N105" s="39">
        <v>0</v>
      </c>
      <c r="O105" s="39">
        <v>0</v>
      </c>
      <c r="P105" s="39">
        <v>0</v>
      </c>
      <c r="Q105" s="39">
        <v>0</v>
      </c>
      <c r="R105" s="39">
        <v>0</v>
      </c>
      <c r="S105" s="83"/>
      <c r="T105" s="83"/>
      <c r="U105" s="93"/>
      <c r="V105" s="83"/>
      <c r="W105" s="83"/>
      <c r="X105" s="83"/>
      <c r="Y105" s="83"/>
      <c r="Z105" s="83"/>
      <c r="AA105" s="86"/>
      <c r="AB105" s="86"/>
      <c r="AC105" s="83"/>
      <c r="AD105" s="83"/>
      <c r="AE105" s="83"/>
      <c r="AF105" s="83"/>
    </row>
    <row r="106" spans="1:32" ht="52.5" customHeight="1" thickBot="1" x14ac:dyDescent="0.25">
      <c r="A106" s="126"/>
      <c r="B106" s="83"/>
      <c r="C106" s="83"/>
      <c r="D106" s="83"/>
      <c r="E106" s="83"/>
      <c r="F106" s="13" t="s">
        <v>7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83"/>
      <c r="T106" s="83"/>
      <c r="U106" s="93"/>
      <c r="V106" s="83"/>
      <c r="W106" s="83"/>
      <c r="X106" s="83"/>
      <c r="Y106" s="83"/>
      <c r="Z106" s="83"/>
      <c r="AA106" s="86"/>
      <c r="AB106" s="86"/>
      <c r="AC106" s="83"/>
      <c r="AD106" s="83"/>
      <c r="AE106" s="83"/>
      <c r="AF106" s="83"/>
    </row>
    <row r="107" spans="1:32" ht="48.75" thickBot="1" x14ac:dyDescent="0.25">
      <c r="A107" s="126"/>
      <c r="B107" s="83"/>
      <c r="C107" s="83"/>
      <c r="D107" s="83"/>
      <c r="E107" s="83"/>
      <c r="F107" s="13" t="s">
        <v>8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83"/>
      <c r="T107" s="83"/>
      <c r="U107" s="93"/>
      <c r="V107" s="83"/>
      <c r="W107" s="83"/>
      <c r="X107" s="83"/>
      <c r="Y107" s="83"/>
      <c r="Z107" s="83"/>
      <c r="AA107" s="86"/>
      <c r="AB107" s="86"/>
      <c r="AC107" s="83"/>
      <c r="AD107" s="83"/>
      <c r="AE107" s="83"/>
      <c r="AF107" s="83"/>
    </row>
    <row r="108" spans="1:32" ht="24.75" thickBot="1" x14ac:dyDescent="0.25">
      <c r="A108" s="127"/>
      <c r="B108" s="84"/>
      <c r="C108" s="84"/>
      <c r="D108" s="84"/>
      <c r="E108" s="84"/>
      <c r="F108" s="13" t="s">
        <v>9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84"/>
      <c r="T108" s="84"/>
      <c r="U108" s="94"/>
      <c r="V108" s="84"/>
      <c r="W108" s="84"/>
      <c r="X108" s="84"/>
      <c r="Y108" s="84"/>
      <c r="Z108" s="84"/>
      <c r="AA108" s="87"/>
      <c r="AB108" s="87"/>
      <c r="AC108" s="84"/>
      <c r="AD108" s="84"/>
      <c r="AE108" s="84"/>
      <c r="AF108" s="84"/>
    </row>
    <row r="109" spans="1:32" ht="12.75" thickBot="1" x14ac:dyDescent="0.25">
      <c r="A109" s="125"/>
      <c r="B109" s="138" t="s">
        <v>26</v>
      </c>
      <c r="C109" s="139"/>
      <c r="D109" s="139"/>
      <c r="E109" s="140"/>
      <c r="F109" s="17" t="s">
        <v>4</v>
      </c>
      <c r="G109" s="24">
        <f>H109+I109+J109+K109+L109+M109+N109+O109+P109+Q109+R109</f>
        <v>4215674.2699999996</v>
      </c>
      <c r="H109" s="24">
        <v>432268.75</v>
      </c>
      <c r="I109" s="24">
        <v>2118980</v>
      </c>
      <c r="J109" s="33">
        <v>52211.63</v>
      </c>
      <c r="K109" s="42">
        <v>0</v>
      </c>
      <c r="L109" s="53">
        <v>0</v>
      </c>
      <c r="M109" s="24">
        <f>M110</f>
        <v>433676.42</v>
      </c>
      <c r="N109" s="42">
        <f>N77</f>
        <v>50261.96</v>
      </c>
      <c r="O109" s="42">
        <f>O110</f>
        <v>407099.66</v>
      </c>
      <c r="P109" s="42">
        <f>P110</f>
        <v>611175.85</v>
      </c>
      <c r="Q109" s="42">
        <f>Q110</f>
        <v>0</v>
      </c>
      <c r="R109" s="42">
        <f>R110</f>
        <v>110000</v>
      </c>
      <c r="S109" s="116"/>
      <c r="T109" s="92"/>
      <c r="U109" s="92"/>
      <c r="V109" s="82"/>
      <c r="W109" s="82"/>
      <c r="X109" s="82"/>
      <c r="Y109" s="82"/>
      <c r="Z109" s="82"/>
      <c r="AA109" s="85"/>
      <c r="AB109" s="85"/>
      <c r="AC109" s="82"/>
      <c r="AD109" s="82"/>
      <c r="AE109" s="82"/>
      <c r="AF109" s="82"/>
    </row>
    <row r="110" spans="1:32" ht="36.75" thickBot="1" x14ac:dyDescent="0.25">
      <c r="A110" s="126"/>
      <c r="B110" s="141"/>
      <c r="C110" s="142"/>
      <c r="D110" s="142"/>
      <c r="E110" s="143"/>
      <c r="F110" s="13" t="s">
        <v>5</v>
      </c>
      <c r="G110" s="27">
        <f>H110+I110+J110+K110+L110+M110+N110+O110+P110+Q110+R110</f>
        <v>4215674.2699999996</v>
      </c>
      <c r="H110" s="27">
        <v>432268.75</v>
      </c>
      <c r="I110" s="27">
        <v>2118980</v>
      </c>
      <c r="J110" s="28">
        <v>52211.63</v>
      </c>
      <c r="K110" s="39">
        <v>0</v>
      </c>
      <c r="L110" s="50">
        <v>0</v>
      </c>
      <c r="M110" s="27">
        <f>M65</f>
        <v>433676.42</v>
      </c>
      <c r="N110" s="39">
        <f>N78</f>
        <v>50261.96</v>
      </c>
      <c r="O110" s="39">
        <f>O65</f>
        <v>407099.66</v>
      </c>
      <c r="P110" s="39">
        <f>P71+P92</f>
        <v>611175.85</v>
      </c>
      <c r="Q110" s="39">
        <f>Q111</f>
        <v>0</v>
      </c>
      <c r="R110" s="39">
        <f>R111</f>
        <v>110000</v>
      </c>
      <c r="S110" s="117"/>
      <c r="T110" s="93"/>
      <c r="U110" s="93"/>
      <c r="V110" s="83"/>
      <c r="W110" s="83"/>
      <c r="X110" s="83"/>
      <c r="Y110" s="83"/>
      <c r="Z110" s="83"/>
      <c r="AA110" s="86"/>
      <c r="AB110" s="86"/>
      <c r="AC110" s="83"/>
      <c r="AD110" s="83"/>
      <c r="AE110" s="83"/>
      <c r="AF110" s="83"/>
    </row>
    <row r="111" spans="1:32" ht="48.75" thickBot="1" x14ac:dyDescent="0.25">
      <c r="A111" s="126"/>
      <c r="B111" s="141"/>
      <c r="C111" s="142"/>
      <c r="D111" s="142"/>
      <c r="E111" s="143"/>
      <c r="F111" s="13" t="s">
        <v>6</v>
      </c>
      <c r="G111" s="27">
        <f>H111+I111+J111+K111+L111+M111+N111+O111+P111+Q111+R111</f>
        <v>4215674.2699999996</v>
      </c>
      <c r="H111" s="27">
        <v>432268.75</v>
      </c>
      <c r="I111" s="27">
        <v>2118980</v>
      </c>
      <c r="J111" s="28">
        <v>52211.63</v>
      </c>
      <c r="K111" s="39">
        <v>0</v>
      </c>
      <c r="L111" s="50">
        <v>0</v>
      </c>
      <c r="M111" s="27">
        <f>M66</f>
        <v>433676.42</v>
      </c>
      <c r="N111" s="39">
        <f>N66</f>
        <v>50261.96</v>
      </c>
      <c r="O111" s="39">
        <f>O66</f>
        <v>407099.66</v>
      </c>
      <c r="P111" s="39">
        <f>P72</f>
        <v>611175.85</v>
      </c>
      <c r="Q111" s="39">
        <f>Q66</f>
        <v>0</v>
      </c>
      <c r="R111" s="39">
        <f>R66</f>
        <v>110000</v>
      </c>
      <c r="S111" s="117"/>
      <c r="T111" s="93"/>
      <c r="U111" s="93"/>
      <c r="V111" s="83"/>
      <c r="W111" s="83"/>
      <c r="X111" s="83"/>
      <c r="Y111" s="83"/>
      <c r="Z111" s="83"/>
      <c r="AA111" s="86"/>
      <c r="AB111" s="86"/>
      <c r="AC111" s="83"/>
      <c r="AD111" s="83"/>
      <c r="AE111" s="83"/>
      <c r="AF111" s="83"/>
    </row>
    <row r="112" spans="1:32" ht="48.75" customHeight="1" thickBot="1" x14ac:dyDescent="0.25">
      <c r="A112" s="126"/>
      <c r="B112" s="141"/>
      <c r="C112" s="142"/>
      <c r="D112" s="142"/>
      <c r="E112" s="143"/>
      <c r="F112" s="13" t="s">
        <v>7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117"/>
      <c r="T112" s="93"/>
      <c r="U112" s="93"/>
      <c r="V112" s="83"/>
      <c r="W112" s="83"/>
      <c r="X112" s="83"/>
      <c r="Y112" s="83"/>
      <c r="Z112" s="83"/>
      <c r="AA112" s="86"/>
      <c r="AB112" s="86"/>
      <c r="AC112" s="83"/>
      <c r="AD112" s="83"/>
      <c r="AE112" s="83"/>
      <c r="AF112" s="83"/>
    </row>
    <row r="113" spans="1:32" ht="48.75" thickBot="1" x14ac:dyDescent="0.25">
      <c r="A113" s="126"/>
      <c r="B113" s="141"/>
      <c r="C113" s="142"/>
      <c r="D113" s="142"/>
      <c r="E113" s="143"/>
      <c r="F113" s="13" t="s">
        <v>8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117"/>
      <c r="T113" s="93"/>
      <c r="U113" s="93"/>
      <c r="V113" s="83"/>
      <c r="W113" s="83"/>
      <c r="X113" s="83"/>
      <c r="Y113" s="83"/>
      <c r="Z113" s="83"/>
      <c r="AA113" s="86"/>
      <c r="AB113" s="86"/>
      <c r="AC113" s="83"/>
      <c r="AD113" s="83"/>
      <c r="AE113" s="83"/>
      <c r="AF113" s="83"/>
    </row>
    <row r="114" spans="1:32" ht="24.75" thickBot="1" x14ac:dyDescent="0.25">
      <c r="A114" s="127"/>
      <c r="B114" s="144"/>
      <c r="C114" s="145"/>
      <c r="D114" s="145"/>
      <c r="E114" s="146"/>
      <c r="F114" s="13" t="s">
        <v>9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118"/>
      <c r="T114" s="94"/>
      <c r="U114" s="94"/>
      <c r="V114" s="84"/>
      <c r="W114" s="84"/>
      <c r="X114" s="84"/>
      <c r="Y114" s="84"/>
      <c r="Z114" s="84"/>
      <c r="AA114" s="87"/>
      <c r="AB114" s="87"/>
      <c r="AC114" s="84"/>
      <c r="AD114" s="84"/>
      <c r="AE114" s="84"/>
      <c r="AF114" s="84"/>
    </row>
    <row r="115" spans="1:32" s="21" customFormat="1" ht="31.5" customHeight="1" thickBot="1" x14ac:dyDescent="0.3">
      <c r="A115" s="104" t="s">
        <v>27</v>
      </c>
      <c r="B115" s="105"/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0"/>
      <c r="AC115" s="100"/>
      <c r="AD115" s="100"/>
      <c r="AE115" s="100"/>
      <c r="AF115" s="101"/>
    </row>
    <row r="116" spans="1:32" s="21" customFormat="1" ht="31.5" customHeight="1" thickBot="1" x14ac:dyDescent="0.3">
      <c r="A116" s="104" t="s">
        <v>166</v>
      </c>
      <c r="B116" s="105"/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0"/>
      <c r="AC116" s="100"/>
      <c r="AD116" s="100"/>
      <c r="AE116" s="100"/>
      <c r="AF116" s="101"/>
    </row>
    <row r="117" spans="1:32" s="21" customFormat="1" ht="15.75" thickBot="1" x14ac:dyDescent="0.3">
      <c r="A117" s="104" t="s">
        <v>28</v>
      </c>
      <c r="B117" s="105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5"/>
      <c r="R117" s="105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0"/>
      <c r="AC117" s="100"/>
      <c r="AD117" s="100"/>
      <c r="AE117" s="100"/>
      <c r="AF117" s="101"/>
    </row>
    <row r="118" spans="1:32" ht="12.75" thickBot="1" x14ac:dyDescent="0.25">
      <c r="A118" s="82">
        <v>3</v>
      </c>
      <c r="B118" s="82" t="s">
        <v>29</v>
      </c>
      <c r="C118" s="82">
        <v>2014</v>
      </c>
      <c r="D118" s="82">
        <v>2024</v>
      </c>
      <c r="E118" s="82"/>
      <c r="F118" s="17" t="s">
        <v>4</v>
      </c>
      <c r="G118" s="24">
        <f>H118+I118+J118+K118+L118+M118+N118+O118+P118+Q118+R118</f>
        <v>2419303.9000000004</v>
      </c>
      <c r="H118" s="24">
        <v>0</v>
      </c>
      <c r="I118" s="24">
        <v>25000</v>
      </c>
      <c r="J118" s="33">
        <v>54817.440000000002</v>
      </c>
      <c r="K118" s="42">
        <f t="shared" ref="K118:O119" si="22">K119</f>
        <v>32942.629999999997</v>
      </c>
      <c r="L118" s="53">
        <f t="shared" si="22"/>
        <v>259723.3</v>
      </c>
      <c r="M118" s="24">
        <f t="shared" si="22"/>
        <v>796500</v>
      </c>
      <c r="N118" s="42">
        <f t="shared" si="22"/>
        <v>14945</v>
      </c>
      <c r="O118" s="42">
        <f t="shared" si="22"/>
        <v>350375.53</v>
      </c>
      <c r="P118" s="42">
        <f t="shared" ref="P118:R119" si="23">P119</f>
        <v>815000</v>
      </c>
      <c r="Q118" s="42">
        <f t="shared" si="23"/>
        <v>35000</v>
      </c>
      <c r="R118" s="42">
        <f t="shared" si="23"/>
        <v>35000</v>
      </c>
      <c r="S118" s="82"/>
      <c r="T118" s="82"/>
      <c r="U118" s="82"/>
      <c r="V118" s="82"/>
      <c r="W118" s="82"/>
      <c r="X118" s="82"/>
      <c r="Y118" s="82"/>
      <c r="Z118" s="82"/>
      <c r="AA118" s="85"/>
      <c r="AB118" s="85"/>
      <c r="AC118" s="82"/>
      <c r="AD118" s="82"/>
      <c r="AE118" s="82"/>
      <c r="AF118" s="82"/>
    </row>
    <row r="119" spans="1:32" ht="37.5" customHeight="1" thickBot="1" x14ac:dyDescent="0.25">
      <c r="A119" s="83"/>
      <c r="B119" s="83"/>
      <c r="C119" s="83"/>
      <c r="D119" s="83"/>
      <c r="E119" s="83"/>
      <c r="F119" s="13" t="s">
        <v>5</v>
      </c>
      <c r="G119" s="27">
        <f>H119+I119+J119+K119+L119+M119+N119+O119+P119+Q119+R119</f>
        <v>2419303.9000000004</v>
      </c>
      <c r="H119" s="27">
        <v>0</v>
      </c>
      <c r="I119" s="27">
        <v>25000</v>
      </c>
      <c r="J119" s="28">
        <f t="shared" ref="J119:J120" si="24">J118</f>
        <v>54817.440000000002</v>
      </c>
      <c r="K119" s="39">
        <f t="shared" si="22"/>
        <v>32942.629999999997</v>
      </c>
      <c r="L119" s="50">
        <f t="shared" si="22"/>
        <v>259723.3</v>
      </c>
      <c r="M119" s="27">
        <f t="shared" si="22"/>
        <v>796500</v>
      </c>
      <c r="N119" s="39">
        <f t="shared" si="22"/>
        <v>14945</v>
      </c>
      <c r="O119" s="39">
        <f t="shared" si="22"/>
        <v>350375.53</v>
      </c>
      <c r="P119" s="39">
        <f t="shared" si="23"/>
        <v>815000</v>
      </c>
      <c r="Q119" s="39">
        <f t="shared" si="23"/>
        <v>35000</v>
      </c>
      <c r="R119" s="39">
        <f t="shared" si="23"/>
        <v>35000</v>
      </c>
      <c r="S119" s="83"/>
      <c r="T119" s="83"/>
      <c r="U119" s="83"/>
      <c r="V119" s="83"/>
      <c r="W119" s="83"/>
      <c r="X119" s="83"/>
      <c r="Y119" s="83"/>
      <c r="Z119" s="83"/>
      <c r="AA119" s="86"/>
      <c r="AB119" s="86"/>
      <c r="AC119" s="83"/>
      <c r="AD119" s="83"/>
      <c r="AE119" s="83"/>
      <c r="AF119" s="83"/>
    </row>
    <row r="120" spans="1:32" ht="48" customHeight="1" thickBot="1" x14ac:dyDescent="0.25">
      <c r="A120" s="83"/>
      <c r="B120" s="83"/>
      <c r="C120" s="83"/>
      <c r="D120" s="83"/>
      <c r="E120" s="83"/>
      <c r="F120" s="13" t="s">
        <v>6</v>
      </c>
      <c r="G120" s="27">
        <f>H120+I120+J120+K120+L120+N120+M120+O120+P120+Q120+R120</f>
        <v>2419303.9000000004</v>
      </c>
      <c r="H120" s="27">
        <v>0</v>
      </c>
      <c r="I120" s="27">
        <v>25000</v>
      </c>
      <c r="J120" s="28">
        <f t="shared" si="24"/>
        <v>54817.440000000002</v>
      </c>
      <c r="K120" s="39">
        <v>32942.629999999997</v>
      </c>
      <c r="L120" s="50">
        <f>L126+L156+L180</f>
        <v>259723.3</v>
      </c>
      <c r="M120" s="27">
        <f>M126+M156+M180</f>
        <v>796500</v>
      </c>
      <c r="N120" s="39">
        <f>N126+N156+N180</f>
        <v>14945</v>
      </c>
      <c r="O120" s="39">
        <f>O126+O156+O180+Q170</f>
        <v>350375.53</v>
      </c>
      <c r="P120" s="39">
        <f>P126+P156+P180</f>
        <v>815000</v>
      </c>
      <c r="Q120" s="39">
        <v>35000</v>
      </c>
      <c r="R120" s="39">
        <v>35000</v>
      </c>
      <c r="S120" s="83"/>
      <c r="T120" s="83"/>
      <c r="U120" s="83"/>
      <c r="V120" s="83"/>
      <c r="W120" s="83"/>
      <c r="X120" s="83"/>
      <c r="Y120" s="83"/>
      <c r="Z120" s="83"/>
      <c r="AA120" s="86"/>
      <c r="AB120" s="86"/>
      <c r="AC120" s="83"/>
      <c r="AD120" s="83"/>
      <c r="AE120" s="83"/>
      <c r="AF120" s="83"/>
    </row>
    <row r="121" spans="1:32" ht="51.75" customHeight="1" thickBot="1" x14ac:dyDescent="0.25">
      <c r="A121" s="83"/>
      <c r="B121" s="83"/>
      <c r="C121" s="83"/>
      <c r="D121" s="83"/>
      <c r="E121" s="83"/>
      <c r="F121" s="13" t="s">
        <v>7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83"/>
      <c r="T121" s="123"/>
      <c r="U121" s="123"/>
      <c r="V121" s="123"/>
      <c r="W121" s="123"/>
      <c r="X121" s="123"/>
      <c r="Y121" s="123"/>
      <c r="Z121" s="123"/>
      <c r="AA121" s="165"/>
      <c r="AB121" s="165"/>
      <c r="AC121" s="123"/>
      <c r="AD121" s="123"/>
      <c r="AE121" s="123"/>
      <c r="AF121" s="123"/>
    </row>
    <row r="122" spans="1:32" ht="48.75" thickBot="1" x14ac:dyDescent="0.25">
      <c r="A122" s="83"/>
      <c r="B122" s="83"/>
      <c r="C122" s="83"/>
      <c r="D122" s="83"/>
      <c r="E122" s="83"/>
      <c r="F122" s="13" t="s">
        <v>8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83"/>
      <c r="T122" s="123"/>
      <c r="U122" s="123"/>
      <c r="V122" s="123"/>
      <c r="W122" s="123"/>
      <c r="X122" s="123"/>
      <c r="Y122" s="123"/>
      <c r="Z122" s="123"/>
      <c r="AA122" s="165"/>
      <c r="AB122" s="165"/>
      <c r="AC122" s="123"/>
      <c r="AD122" s="123"/>
      <c r="AE122" s="123"/>
      <c r="AF122" s="123"/>
    </row>
    <row r="123" spans="1:32" ht="54" customHeight="1" thickBot="1" x14ac:dyDescent="0.25">
      <c r="A123" s="84"/>
      <c r="B123" s="84"/>
      <c r="C123" s="84"/>
      <c r="D123" s="84"/>
      <c r="E123" s="84"/>
      <c r="F123" s="13" t="s">
        <v>9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84"/>
      <c r="T123" s="124"/>
      <c r="U123" s="124"/>
      <c r="V123" s="124"/>
      <c r="W123" s="124"/>
      <c r="X123" s="124"/>
      <c r="Y123" s="124"/>
      <c r="Z123" s="124"/>
      <c r="AA123" s="131"/>
      <c r="AB123" s="131"/>
      <c r="AC123" s="124"/>
      <c r="AD123" s="124"/>
      <c r="AE123" s="124"/>
      <c r="AF123" s="124"/>
    </row>
    <row r="124" spans="1:32" ht="12.75" thickBot="1" x14ac:dyDescent="0.25">
      <c r="A124" s="108" t="s">
        <v>98</v>
      </c>
      <c r="B124" s="82" t="s">
        <v>30</v>
      </c>
      <c r="C124" s="82">
        <v>2014</v>
      </c>
      <c r="D124" s="82">
        <v>2024</v>
      </c>
      <c r="E124" s="82"/>
      <c r="F124" s="17" t="s">
        <v>4</v>
      </c>
      <c r="G124" s="24">
        <f>H124+I124+J124+K124+L124+M124+N124+O124+P124+Q124+R124</f>
        <v>2308867.9000000004</v>
      </c>
      <c r="H124" s="24">
        <v>0</v>
      </c>
      <c r="I124" s="24">
        <v>25000</v>
      </c>
      <c r="J124" s="33">
        <v>44817.440000000002</v>
      </c>
      <c r="K124" s="42">
        <f t="shared" ref="K124:R125" si="25">K125</f>
        <v>30942.63</v>
      </c>
      <c r="L124" s="53">
        <f t="shared" si="25"/>
        <v>249723.3</v>
      </c>
      <c r="M124" s="24">
        <f t="shared" si="25"/>
        <v>776500</v>
      </c>
      <c r="N124" s="42">
        <f t="shared" si="25"/>
        <v>14945</v>
      </c>
      <c r="O124" s="42">
        <f t="shared" si="25"/>
        <v>341939.53</v>
      </c>
      <c r="P124" s="42">
        <f t="shared" si="25"/>
        <v>795000</v>
      </c>
      <c r="Q124" s="42">
        <f t="shared" si="25"/>
        <v>15000</v>
      </c>
      <c r="R124" s="42">
        <f t="shared" si="25"/>
        <v>15000</v>
      </c>
      <c r="S124" s="82"/>
      <c r="T124" s="82"/>
      <c r="U124" s="82"/>
      <c r="V124" s="82"/>
      <c r="W124" s="82"/>
      <c r="X124" s="82"/>
      <c r="Y124" s="82"/>
      <c r="Z124" s="82"/>
      <c r="AA124" s="85"/>
      <c r="AB124" s="85"/>
      <c r="AC124" s="82"/>
      <c r="AD124" s="82"/>
      <c r="AE124" s="82"/>
      <c r="AF124" s="82"/>
    </row>
    <row r="125" spans="1:32" ht="36.75" thickBot="1" x14ac:dyDescent="0.25">
      <c r="A125" s="109"/>
      <c r="B125" s="83"/>
      <c r="C125" s="83"/>
      <c r="D125" s="83"/>
      <c r="E125" s="83"/>
      <c r="F125" s="13" t="s">
        <v>5</v>
      </c>
      <c r="G125" s="27">
        <f>H125+I125+J125+K125+L125+M125+N125+O125+P125+Q125+R125</f>
        <v>2308867.9000000004</v>
      </c>
      <c r="H125" s="27">
        <v>0</v>
      </c>
      <c r="I125" s="27">
        <v>25000</v>
      </c>
      <c r="J125" s="28">
        <f>J124</f>
        <v>44817.440000000002</v>
      </c>
      <c r="K125" s="39">
        <f t="shared" si="25"/>
        <v>30942.63</v>
      </c>
      <c r="L125" s="50">
        <f t="shared" si="25"/>
        <v>249723.3</v>
      </c>
      <c r="M125" s="27">
        <f t="shared" si="25"/>
        <v>776500</v>
      </c>
      <c r="N125" s="39">
        <f t="shared" si="25"/>
        <v>14945</v>
      </c>
      <c r="O125" s="39">
        <f t="shared" si="25"/>
        <v>341939.53</v>
      </c>
      <c r="P125" s="39">
        <f t="shared" si="25"/>
        <v>795000</v>
      </c>
      <c r="Q125" s="39">
        <f t="shared" si="25"/>
        <v>15000</v>
      </c>
      <c r="R125" s="39">
        <f t="shared" si="25"/>
        <v>15000</v>
      </c>
      <c r="S125" s="83"/>
      <c r="T125" s="83"/>
      <c r="U125" s="83"/>
      <c r="V125" s="83"/>
      <c r="W125" s="83"/>
      <c r="X125" s="83"/>
      <c r="Y125" s="83"/>
      <c r="Z125" s="83"/>
      <c r="AA125" s="86"/>
      <c r="AB125" s="86"/>
      <c r="AC125" s="83"/>
      <c r="AD125" s="83"/>
      <c r="AE125" s="83"/>
      <c r="AF125" s="83"/>
    </row>
    <row r="126" spans="1:32" ht="48.75" thickBot="1" x14ac:dyDescent="0.25">
      <c r="A126" s="109"/>
      <c r="B126" s="83"/>
      <c r="C126" s="83"/>
      <c r="D126" s="83"/>
      <c r="E126" s="83"/>
      <c r="F126" s="13" t="s">
        <v>6</v>
      </c>
      <c r="G126" s="27">
        <f>H126+I126+J126+K126+L126+M126+N126+O126+P126+Q126+R126</f>
        <v>2308867.9000000004</v>
      </c>
      <c r="H126" s="27">
        <v>0</v>
      </c>
      <c r="I126" s="27">
        <v>25000</v>
      </c>
      <c r="J126" s="28">
        <f>J125</f>
        <v>44817.440000000002</v>
      </c>
      <c r="K126" s="39">
        <f>K130</f>
        <v>30942.63</v>
      </c>
      <c r="L126" s="50">
        <f>L132+L138+L144</f>
        <v>249723.3</v>
      </c>
      <c r="M126" s="27">
        <f>M132+M138+M144</f>
        <v>776500</v>
      </c>
      <c r="N126" s="39">
        <f>N132+N138+N144</f>
        <v>14945</v>
      </c>
      <c r="O126" s="39">
        <f>O132+O138+O144+O150</f>
        <v>341939.53</v>
      </c>
      <c r="P126" s="39">
        <f>P132+P138+P144+P150</f>
        <v>795000</v>
      </c>
      <c r="Q126" s="39">
        <f>Q132</f>
        <v>15000</v>
      </c>
      <c r="R126" s="39">
        <f>R132</f>
        <v>15000</v>
      </c>
      <c r="S126" s="83"/>
      <c r="T126" s="83"/>
      <c r="U126" s="83"/>
      <c r="V126" s="83"/>
      <c r="W126" s="83"/>
      <c r="X126" s="83"/>
      <c r="Y126" s="83"/>
      <c r="Z126" s="83"/>
      <c r="AA126" s="86"/>
      <c r="AB126" s="86"/>
      <c r="AC126" s="83"/>
      <c r="AD126" s="83"/>
      <c r="AE126" s="83"/>
      <c r="AF126" s="83"/>
    </row>
    <row r="127" spans="1:32" ht="48.75" thickBot="1" x14ac:dyDescent="0.25">
      <c r="A127" s="109"/>
      <c r="B127" s="83"/>
      <c r="C127" s="83"/>
      <c r="D127" s="83"/>
      <c r="E127" s="83"/>
      <c r="F127" s="13" t="s">
        <v>7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83"/>
      <c r="T127" s="83"/>
      <c r="U127" s="83"/>
      <c r="V127" s="83"/>
      <c r="W127" s="83"/>
      <c r="X127" s="83"/>
      <c r="Y127" s="83"/>
      <c r="Z127" s="83"/>
      <c r="AA127" s="86"/>
      <c r="AB127" s="86"/>
      <c r="AC127" s="83"/>
      <c r="AD127" s="83"/>
      <c r="AE127" s="83"/>
      <c r="AF127" s="83"/>
    </row>
    <row r="128" spans="1:32" ht="48.75" thickBot="1" x14ac:dyDescent="0.25">
      <c r="A128" s="109"/>
      <c r="B128" s="83"/>
      <c r="C128" s="83"/>
      <c r="D128" s="83"/>
      <c r="E128" s="83"/>
      <c r="F128" s="13" t="s">
        <v>8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83"/>
      <c r="T128" s="83"/>
      <c r="U128" s="83"/>
      <c r="V128" s="83"/>
      <c r="W128" s="83"/>
      <c r="X128" s="83"/>
      <c r="Y128" s="83"/>
      <c r="Z128" s="83"/>
      <c r="AA128" s="86"/>
      <c r="AB128" s="86"/>
      <c r="AC128" s="83"/>
      <c r="AD128" s="83"/>
      <c r="AE128" s="83"/>
      <c r="AF128" s="83"/>
    </row>
    <row r="129" spans="1:32" ht="24.75" thickBot="1" x14ac:dyDescent="0.25">
      <c r="A129" s="110"/>
      <c r="B129" s="84"/>
      <c r="C129" s="84"/>
      <c r="D129" s="84"/>
      <c r="E129" s="84"/>
      <c r="F129" s="13" t="s">
        <v>9</v>
      </c>
      <c r="G129" s="27"/>
      <c r="H129" s="27"/>
      <c r="I129" s="27"/>
      <c r="J129" s="28"/>
      <c r="K129" s="39"/>
      <c r="L129" s="50"/>
      <c r="M129" s="27"/>
      <c r="N129" s="39"/>
      <c r="O129" s="39"/>
      <c r="P129" s="39"/>
      <c r="Q129" s="39"/>
      <c r="R129" s="39"/>
      <c r="S129" s="84"/>
      <c r="T129" s="84"/>
      <c r="U129" s="84"/>
      <c r="V129" s="84"/>
      <c r="W129" s="84"/>
      <c r="X129" s="84"/>
      <c r="Y129" s="84"/>
      <c r="Z129" s="84"/>
      <c r="AA129" s="87"/>
      <c r="AB129" s="87"/>
      <c r="AC129" s="84"/>
      <c r="AD129" s="84"/>
      <c r="AE129" s="84"/>
      <c r="AF129" s="84"/>
    </row>
    <row r="130" spans="1:32" ht="12.75" customHeight="1" thickBot="1" x14ac:dyDescent="0.25">
      <c r="A130" s="108" t="s">
        <v>99</v>
      </c>
      <c r="B130" s="82" t="s">
        <v>31</v>
      </c>
      <c r="C130" s="82">
        <v>2014</v>
      </c>
      <c r="D130" s="82">
        <v>2024</v>
      </c>
      <c r="E130" s="82"/>
      <c r="F130" s="17" t="s">
        <v>4</v>
      </c>
      <c r="G130" s="24">
        <f>H130+I130+J130+K130+L130+M130+N130+O130+P130+Q130+R130</f>
        <v>516044.6</v>
      </c>
      <c r="H130" s="24">
        <v>0</v>
      </c>
      <c r="I130" s="24">
        <v>25000</v>
      </c>
      <c r="J130" s="33">
        <v>44817.440000000002</v>
      </c>
      <c r="K130" s="42">
        <f t="shared" ref="K130:O131" si="26">K131</f>
        <v>30942.63</v>
      </c>
      <c r="L130" s="53">
        <f t="shared" si="26"/>
        <v>30000</v>
      </c>
      <c r="M130" s="24">
        <f t="shared" si="26"/>
        <v>161500</v>
      </c>
      <c r="N130" s="42">
        <f t="shared" si="26"/>
        <v>14945</v>
      </c>
      <c r="O130" s="42">
        <f t="shared" si="26"/>
        <v>163839.53</v>
      </c>
      <c r="P130" s="42">
        <f t="shared" ref="P130:R131" si="27">P131</f>
        <v>15000</v>
      </c>
      <c r="Q130" s="42">
        <f t="shared" si="27"/>
        <v>15000</v>
      </c>
      <c r="R130" s="42">
        <f t="shared" si="27"/>
        <v>15000</v>
      </c>
      <c r="S130" s="82" t="s">
        <v>45</v>
      </c>
      <c r="T130" s="82" t="s">
        <v>43</v>
      </c>
      <c r="U130" s="82">
        <v>100</v>
      </c>
      <c r="V130" s="82">
        <v>0</v>
      </c>
      <c r="W130" s="82">
        <v>100</v>
      </c>
      <c r="X130" s="82">
        <v>100</v>
      </c>
      <c r="Y130" s="82">
        <v>100</v>
      </c>
      <c r="Z130" s="82">
        <v>98</v>
      </c>
      <c r="AA130" s="85">
        <v>100</v>
      </c>
      <c r="AB130" s="85">
        <v>100</v>
      </c>
      <c r="AC130" s="82">
        <v>100</v>
      </c>
      <c r="AD130" s="82"/>
      <c r="AE130" s="82"/>
      <c r="AF130" s="82"/>
    </row>
    <row r="131" spans="1:32" ht="39" customHeight="1" thickBot="1" x14ac:dyDescent="0.25">
      <c r="A131" s="109"/>
      <c r="B131" s="83"/>
      <c r="C131" s="83"/>
      <c r="D131" s="83"/>
      <c r="E131" s="83"/>
      <c r="F131" s="13" t="s">
        <v>5</v>
      </c>
      <c r="G131" s="27">
        <f>H131+I131+J131+K131+L131+M131+N131+O131+P131+Q131+R131</f>
        <v>516044.6</v>
      </c>
      <c r="H131" s="27">
        <v>0</v>
      </c>
      <c r="I131" s="27">
        <v>25000</v>
      </c>
      <c r="J131" s="28">
        <f>J130</f>
        <v>44817.440000000002</v>
      </c>
      <c r="K131" s="39">
        <f t="shared" si="26"/>
        <v>30942.63</v>
      </c>
      <c r="L131" s="50">
        <f t="shared" si="26"/>
        <v>30000</v>
      </c>
      <c r="M131" s="27">
        <f t="shared" si="26"/>
        <v>161500</v>
      </c>
      <c r="N131" s="39">
        <f t="shared" si="26"/>
        <v>14945</v>
      </c>
      <c r="O131" s="39">
        <f t="shared" si="26"/>
        <v>163839.53</v>
      </c>
      <c r="P131" s="39">
        <f t="shared" si="27"/>
        <v>15000</v>
      </c>
      <c r="Q131" s="39">
        <f t="shared" si="27"/>
        <v>15000</v>
      </c>
      <c r="R131" s="39">
        <f t="shared" si="27"/>
        <v>15000</v>
      </c>
      <c r="S131" s="83"/>
      <c r="T131" s="83"/>
      <c r="U131" s="83"/>
      <c r="V131" s="83"/>
      <c r="W131" s="83"/>
      <c r="X131" s="83"/>
      <c r="Y131" s="83"/>
      <c r="Z131" s="83"/>
      <c r="AA131" s="86"/>
      <c r="AB131" s="86"/>
      <c r="AC131" s="83"/>
      <c r="AD131" s="83"/>
      <c r="AE131" s="83"/>
      <c r="AF131" s="83"/>
    </row>
    <row r="132" spans="1:32" ht="48" customHeight="1" thickBot="1" x14ac:dyDescent="0.25">
      <c r="A132" s="109"/>
      <c r="B132" s="83"/>
      <c r="C132" s="83"/>
      <c r="D132" s="83"/>
      <c r="E132" s="83"/>
      <c r="F132" s="13" t="s">
        <v>6</v>
      </c>
      <c r="G132" s="27">
        <f>H132+I132+J132+K132+L132+M132+N132+O132+P132+Q132+R132</f>
        <v>516044.6</v>
      </c>
      <c r="H132" s="27">
        <v>0</v>
      </c>
      <c r="I132" s="27">
        <v>25000</v>
      </c>
      <c r="J132" s="28">
        <f>J131</f>
        <v>44817.440000000002</v>
      </c>
      <c r="K132" s="39">
        <v>30942.63</v>
      </c>
      <c r="L132" s="50">
        <v>30000</v>
      </c>
      <c r="M132" s="27">
        <f>115000+46500</f>
        <v>161500</v>
      </c>
      <c r="N132" s="39">
        <f>15000-55</f>
        <v>14945</v>
      </c>
      <c r="O132" s="39">
        <v>163839.53</v>
      </c>
      <c r="P132" s="39">
        <v>15000</v>
      </c>
      <c r="Q132" s="39">
        <v>15000</v>
      </c>
      <c r="R132" s="39">
        <v>15000</v>
      </c>
      <c r="S132" s="83"/>
      <c r="T132" s="83"/>
      <c r="U132" s="83"/>
      <c r="V132" s="83"/>
      <c r="W132" s="83"/>
      <c r="X132" s="83"/>
      <c r="Y132" s="83"/>
      <c r="Z132" s="83"/>
      <c r="AA132" s="86"/>
      <c r="AB132" s="86"/>
      <c r="AC132" s="83"/>
      <c r="AD132" s="83"/>
      <c r="AE132" s="83"/>
      <c r="AF132" s="83"/>
    </row>
    <row r="133" spans="1:32" ht="51" customHeight="1" thickBot="1" x14ac:dyDescent="0.25">
      <c r="A133" s="109"/>
      <c r="B133" s="83"/>
      <c r="C133" s="83"/>
      <c r="D133" s="83"/>
      <c r="E133" s="83"/>
      <c r="F133" s="13" t="s">
        <v>7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83"/>
      <c r="T133" s="83"/>
      <c r="U133" s="83"/>
      <c r="V133" s="83"/>
      <c r="W133" s="83"/>
      <c r="X133" s="83"/>
      <c r="Y133" s="83"/>
      <c r="Z133" s="83"/>
      <c r="AA133" s="86"/>
      <c r="AB133" s="86"/>
      <c r="AC133" s="83"/>
      <c r="AD133" s="83"/>
      <c r="AE133" s="83"/>
      <c r="AF133" s="83"/>
    </row>
    <row r="134" spans="1:32" ht="48.75" thickBot="1" x14ac:dyDescent="0.25">
      <c r="A134" s="109"/>
      <c r="B134" s="83"/>
      <c r="C134" s="83"/>
      <c r="D134" s="83"/>
      <c r="E134" s="83"/>
      <c r="F134" s="13" t="s">
        <v>8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83"/>
      <c r="T134" s="83"/>
      <c r="U134" s="83"/>
      <c r="V134" s="83"/>
      <c r="W134" s="83"/>
      <c r="X134" s="83"/>
      <c r="Y134" s="83"/>
      <c r="Z134" s="83"/>
      <c r="AA134" s="86"/>
      <c r="AB134" s="86"/>
      <c r="AC134" s="83"/>
      <c r="AD134" s="83"/>
      <c r="AE134" s="83"/>
      <c r="AF134" s="83"/>
    </row>
    <row r="135" spans="1:32" ht="24.75" thickBot="1" x14ac:dyDescent="0.25">
      <c r="A135" s="110"/>
      <c r="B135" s="84"/>
      <c r="C135" s="84"/>
      <c r="D135" s="84"/>
      <c r="E135" s="84"/>
      <c r="F135" s="13" t="s">
        <v>9</v>
      </c>
      <c r="G135" s="27"/>
      <c r="H135" s="27"/>
      <c r="I135" s="27"/>
      <c r="J135" s="28"/>
      <c r="K135" s="39"/>
      <c r="L135" s="50"/>
      <c r="M135" s="27"/>
      <c r="N135" s="39"/>
      <c r="O135" s="39"/>
      <c r="P135" s="39"/>
      <c r="Q135" s="39"/>
      <c r="R135" s="39"/>
      <c r="S135" s="84"/>
      <c r="T135" s="84"/>
      <c r="U135" s="84"/>
      <c r="V135" s="84"/>
      <c r="W135" s="84"/>
      <c r="X135" s="84"/>
      <c r="Y135" s="84"/>
      <c r="Z135" s="84"/>
      <c r="AA135" s="87"/>
      <c r="AB135" s="87"/>
      <c r="AC135" s="84"/>
      <c r="AD135" s="84"/>
      <c r="AE135" s="84"/>
      <c r="AF135" s="84"/>
    </row>
    <row r="136" spans="1:32" ht="12.75" customHeight="1" thickBot="1" x14ac:dyDescent="0.25">
      <c r="A136" s="108" t="s">
        <v>101</v>
      </c>
      <c r="B136" s="82" t="s">
        <v>145</v>
      </c>
      <c r="C136" s="82">
        <v>2018</v>
      </c>
      <c r="D136" s="82">
        <v>2024</v>
      </c>
      <c r="E136" s="82"/>
      <c r="F136" s="17" t="s">
        <v>4</v>
      </c>
      <c r="G136" s="24">
        <f>H136+I136+J136+K136+L136+M136+N136+O136+P136+Q136+R136</f>
        <v>847273.3</v>
      </c>
      <c r="H136" s="24">
        <v>0</v>
      </c>
      <c r="I136" s="24">
        <v>0</v>
      </c>
      <c r="J136" s="33">
        <v>0</v>
      </c>
      <c r="K136" s="42">
        <v>0</v>
      </c>
      <c r="L136" s="53">
        <f t="shared" ref="L136:N137" si="28">L137</f>
        <v>219723.3</v>
      </c>
      <c r="M136" s="24">
        <f t="shared" si="28"/>
        <v>415000</v>
      </c>
      <c r="N136" s="42">
        <f t="shared" si="28"/>
        <v>0</v>
      </c>
      <c r="O136" s="42">
        <f>O137</f>
        <v>78100</v>
      </c>
      <c r="P136" s="42">
        <f>P137</f>
        <v>134450</v>
      </c>
      <c r="Q136" s="42">
        <v>0</v>
      </c>
      <c r="R136" s="42">
        <v>0</v>
      </c>
      <c r="S136" s="82" t="s">
        <v>146</v>
      </c>
      <c r="T136" s="82" t="s">
        <v>21</v>
      </c>
      <c r="U136" s="82">
        <v>3</v>
      </c>
      <c r="V136" s="82">
        <v>0</v>
      </c>
      <c r="W136" s="82">
        <v>0</v>
      </c>
      <c r="X136" s="82">
        <v>0</v>
      </c>
      <c r="Y136" s="82">
        <v>0</v>
      </c>
      <c r="Z136" s="132">
        <v>3</v>
      </c>
      <c r="AA136" s="85">
        <v>2</v>
      </c>
      <c r="AB136" s="172">
        <v>0</v>
      </c>
      <c r="AC136" s="82">
        <v>100</v>
      </c>
      <c r="AD136" s="82"/>
      <c r="AE136" s="82"/>
      <c r="AF136" s="82"/>
    </row>
    <row r="137" spans="1:32" ht="36.75" thickBot="1" x14ac:dyDescent="0.25">
      <c r="A137" s="109"/>
      <c r="B137" s="83"/>
      <c r="C137" s="83"/>
      <c r="D137" s="83"/>
      <c r="E137" s="83"/>
      <c r="F137" s="13" t="s">
        <v>5</v>
      </c>
      <c r="G137" s="27">
        <f>H137+I137+J137+K137+L137+M137+N137+O137+P137+Q137+R137</f>
        <v>847273.3</v>
      </c>
      <c r="H137" s="27">
        <v>0</v>
      </c>
      <c r="I137" s="27">
        <v>0</v>
      </c>
      <c r="J137" s="28">
        <v>0</v>
      </c>
      <c r="K137" s="39">
        <v>0</v>
      </c>
      <c r="L137" s="50">
        <f t="shared" si="28"/>
        <v>219723.3</v>
      </c>
      <c r="M137" s="27">
        <f t="shared" si="28"/>
        <v>415000</v>
      </c>
      <c r="N137" s="39">
        <f t="shared" si="28"/>
        <v>0</v>
      </c>
      <c r="O137" s="39">
        <f>O138</f>
        <v>78100</v>
      </c>
      <c r="P137" s="39">
        <f>P138</f>
        <v>134450</v>
      </c>
      <c r="Q137" s="39">
        <v>0</v>
      </c>
      <c r="R137" s="39">
        <v>0</v>
      </c>
      <c r="S137" s="83"/>
      <c r="T137" s="83"/>
      <c r="U137" s="83"/>
      <c r="V137" s="83"/>
      <c r="W137" s="83"/>
      <c r="X137" s="83"/>
      <c r="Y137" s="83"/>
      <c r="Z137" s="133"/>
      <c r="AA137" s="86"/>
      <c r="AB137" s="173"/>
      <c r="AC137" s="83"/>
      <c r="AD137" s="83"/>
      <c r="AE137" s="83"/>
      <c r="AF137" s="83"/>
    </row>
    <row r="138" spans="1:32" ht="50.25" customHeight="1" thickBot="1" x14ac:dyDescent="0.25">
      <c r="A138" s="109"/>
      <c r="B138" s="83"/>
      <c r="C138" s="83"/>
      <c r="D138" s="83"/>
      <c r="E138" s="83"/>
      <c r="F138" s="13" t="s">
        <v>6</v>
      </c>
      <c r="G138" s="27">
        <f>H138+I138+J138+K138+L138+M138+N138+O138+P138+Q138+R138</f>
        <v>847273.3</v>
      </c>
      <c r="H138" s="27">
        <v>0</v>
      </c>
      <c r="I138" s="27">
        <v>0</v>
      </c>
      <c r="J138" s="28">
        <v>0</v>
      </c>
      <c r="K138" s="39">
        <v>0</v>
      </c>
      <c r="L138" s="50">
        <f>173760.19+45963.11</f>
        <v>219723.3</v>
      </c>
      <c r="M138" s="27">
        <v>415000</v>
      </c>
      <c r="N138" s="39">
        <v>0</v>
      </c>
      <c r="O138" s="39">
        <v>78100</v>
      </c>
      <c r="P138" s="39">
        <f>140000-5550</f>
        <v>134450</v>
      </c>
      <c r="Q138" s="39">
        <v>0</v>
      </c>
      <c r="R138" s="39">
        <v>0</v>
      </c>
      <c r="S138" s="83"/>
      <c r="T138" s="83"/>
      <c r="U138" s="83"/>
      <c r="V138" s="83"/>
      <c r="W138" s="83"/>
      <c r="X138" s="83"/>
      <c r="Y138" s="83"/>
      <c r="Z138" s="133"/>
      <c r="AA138" s="86"/>
      <c r="AB138" s="173"/>
      <c r="AC138" s="83"/>
      <c r="AD138" s="83"/>
      <c r="AE138" s="83"/>
      <c r="AF138" s="83"/>
    </row>
    <row r="139" spans="1:32" ht="53.25" customHeight="1" thickBot="1" x14ac:dyDescent="0.25">
      <c r="A139" s="109"/>
      <c r="B139" s="83"/>
      <c r="C139" s="83"/>
      <c r="D139" s="83"/>
      <c r="E139" s="83"/>
      <c r="F139" s="13" t="s">
        <v>7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83"/>
      <c r="T139" s="83"/>
      <c r="U139" s="83"/>
      <c r="V139" s="83"/>
      <c r="W139" s="83"/>
      <c r="X139" s="83"/>
      <c r="Y139" s="83"/>
      <c r="Z139" s="133"/>
      <c r="AA139" s="86"/>
      <c r="AB139" s="173"/>
      <c r="AC139" s="83"/>
      <c r="AD139" s="83"/>
      <c r="AE139" s="83"/>
      <c r="AF139" s="83"/>
    </row>
    <row r="140" spans="1:32" ht="48.75" thickBot="1" x14ac:dyDescent="0.25">
      <c r="A140" s="109"/>
      <c r="B140" s="83"/>
      <c r="C140" s="83"/>
      <c r="D140" s="83"/>
      <c r="E140" s="83"/>
      <c r="F140" s="13" t="s">
        <v>8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83"/>
      <c r="T140" s="83"/>
      <c r="U140" s="83"/>
      <c r="V140" s="83"/>
      <c r="W140" s="83"/>
      <c r="X140" s="83"/>
      <c r="Y140" s="83"/>
      <c r="Z140" s="133"/>
      <c r="AA140" s="86"/>
      <c r="AB140" s="173"/>
      <c r="AC140" s="83"/>
      <c r="AD140" s="83"/>
      <c r="AE140" s="83"/>
      <c r="AF140" s="83"/>
    </row>
    <row r="141" spans="1:32" ht="24.75" thickBot="1" x14ac:dyDescent="0.25">
      <c r="A141" s="110"/>
      <c r="B141" s="84"/>
      <c r="C141" s="84"/>
      <c r="D141" s="84"/>
      <c r="E141" s="84"/>
      <c r="F141" s="13" t="s">
        <v>9</v>
      </c>
      <c r="G141" s="27"/>
      <c r="H141" s="27"/>
      <c r="I141" s="27"/>
      <c r="J141" s="28"/>
      <c r="K141" s="39"/>
      <c r="L141" s="50"/>
      <c r="M141" s="27"/>
      <c r="N141" s="39"/>
      <c r="O141" s="39"/>
      <c r="P141" s="39"/>
      <c r="Q141" s="39"/>
      <c r="R141" s="39"/>
      <c r="S141" s="84"/>
      <c r="T141" s="84"/>
      <c r="U141" s="84"/>
      <c r="V141" s="84"/>
      <c r="W141" s="84"/>
      <c r="X141" s="84"/>
      <c r="Y141" s="84"/>
      <c r="Z141" s="134"/>
      <c r="AA141" s="87"/>
      <c r="AB141" s="174"/>
      <c r="AC141" s="84"/>
      <c r="AD141" s="84"/>
      <c r="AE141" s="84"/>
      <c r="AF141" s="84"/>
    </row>
    <row r="142" spans="1:32" ht="12.75" customHeight="1" thickBot="1" x14ac:dyDescent="0.25">
      <c r="A142" s="108" t="s">
        <v>102</v>
      </c>
      <c r="B142" s="82" t="s">
        <v>172</v>
      </c>
      <c r="C142" s="82">
        <v>2018</v>
      </c>
      <c r="D142" s="82">
        <v>2024</v>
      </c>
      <c r="E142" s="82"/>
      <c r="F142" s="17" t="s">
        <v>4</v>
      </c>
      <c r="G142" s="24">
        <f>H142+I142+J142+K142+L142+M142+N142</f>
        <v>200000</v>
      </c>
      <c r="H142" s="24">
        <v>0</v>
      </c>
      <c r="I142" s="24">
        <v>0</v>
      </c>
      <c r="J142" s="33">
        <v>0</v>
      </c>
      <c r="K142" s="42">
        <v>0</v>
      </c>
      <c r="L142" s="53">
        <f t="shared" ref="L142:N143" si="29">L143</f>
        <v>0</v>
      </c>
      <c r="M142" s="24">
        <f t="shared" si="29"/>
        <v>200000</v>
      </c>
      <c r="N142" s="42">
        <f t="shared" si="29"/>
        <v>0</v>
      </c>
      <c r="O142" s="42">
        <v>0</v>
      </c>
      <c r="P142" s="42">
        <f>P143</f>
        <v>5550</v>
      </c>
      <c r="Q142" s="42">
        <v>0</v>
      </c>
      <c r="R142" s="42">
        <v>0</v>
      </c>
      <c r="S142" s="82" t="s">
        <v>147</v>
      </c>
      <c r="T142" s="82" t="s">
        <v>21</v>
      </c>
      <c r="U142" s="82">
        <f>V142+W142+X142+Y142+Z142+AB142+AC142</f>
        <v>0</v>
      </c>
      <c r="V142" s="82">
        <v>0</v>
      </c>
      <c r="W142" s="82">
        <v>0</v>
      </c>
      <c r="X142" s="82">
        <v>0</v>
      </c>
      <c r="Y142" s="82">
        <v>0</v>
      </c>
      <c r="Z142" s="132">
        <v>0</v>
      </c>
      <c r="AA142" s="85">
        <v>8</v>
      </c>
      <c r="AB142" s="85">
        <v>0</v>
      </c>
      <c r="AC142" s="82">
        <v>0</v>
      </c>
      <c r="AD142" s="82"/>
      <c r="AE142" s="82"/>
      <c r="AF142" s="82"/>
    </row>
    <row r="143" spans="1:32" ht="36.75" thickBot="1" x14ac:dyDescent="0.25">
      <c r="A143" s="109"/>
      <c r="B143" s="83"/>
      <c r="C143" s="83"/>
      <c r="D143" s="83"/>
      <c r="E143" s="83"/>
      <c r="F143" s="13" t="s">
        <v>5</v>
      </c>
      <c r="G143" s="27">
        <f>H143+I143+J143+K143+L143+M143+N143</f>
        <v>200000</v>
      </c>
      <c r="H143" s="27">
        <v>0</v>
      </c>
      <c r="I143" s="27">
        <v>0</v>
      </c>
      <c r="J143" s="28">
        <v>0</v>
      </c>
      <c r="K143" s="39">
        <v>0</v>
      </c>
      <c r="L143" s="50">
        <f t="shared" si="29"/>
        <v>0</v>
      </c>
      <c r="M143" s="27">
        <f t="shared" si="29"/>
        <v>200000</v>
      </c>
      <c r="N143" s="39">
        <f t="shared" si="29"/>
        <v>0</v>
      </c>
      <c r="O143" s="39">
        <v>0</v>
      </c>
      <c r="P143" s="39">
        <f>P144</f>
        <v>5550</v>
      </c>
      <c r="Q143" s="39">
        <v>0</v>
      </c>
      <c r="R143" s="39">
        <v>0</v>
      </c>
      <c r="S143" s="83"/>
      <c r="T143" s="83"/>
      <c r="U143" s="83"/>
      <c r="V143" s="83"/>
      <c r="W143" s="83"/>
      <c r="X143" s="83"/>
      <c r="Y143" s="83"/>
      <c r="Z143" s="133"/>
      <c r="AA143" s="86"/>
      <c r="AB143" s="86"/>
      <c r="AC143" s="83"/>
      <c r="AD143" s="83"/>
      <c r="AE143" s="83"/>
      <c r="AF143" s="83"/>
    </row>
    <row r="144" spans="1:32" ht="48.75" thickBot="1" x14ac:dyDescent="0.25">
      <c r="A144" s="109"/>
      <c r="B144" s="83"/>
      <c r="C144" s="83"/>
      <c r="D144" s="83"/>
      <c r="E144" s="83"/>
      <c r="F144" s="13" t="s">
        <v>6</v>
      </c>
      <c r="G144" s="27">
        <f>H144+I144+J144+K144+L144+M144+N144</f>
        <v>200000</v>
      </c>
      <c r="H144" s="27">
        <v>0</v>
      </c>
      <c r="I144" s="27">
        <v>0</v>
      </c>
      <c r="J144" s="28">
        <v>0</v>
      </c>
      <c r="K144" s="39">
        <v>0</v>
      </c>
      <c r="L144" s="50">
        <v>0</v>
      </c>
      <c r="M144" s="27">
        <v>200000</v>
      </c>
      <c r="N144" s="39">
        <v>0</v>
      </c>
      <c r="O144" s="39">
        <v>0</v>
      </c>
      <c r="P144" s="39">
        <v>5550</v>
      </c>
      <c r="Q144" s="39">
        <v>0</v>
      </c>
      <c r="R144" s="39">
        <v>0</v>
      </c>
      <c r="S144" s="83"/>
      <c r="T144" s="83"/>
      <c r="U144" s="83"/>
      <c r="V144" s="83"/>
      <c r="W144" s="83"/>
      <c r="X144" s="83"/>
      <c r="Y144" s="83"/>
      <c r="Z144" s="133"/>
      <c r="AA144" s="86"/>
      <c r="AB144" s="86"/>
      <c r="AC144" s="83"/>
      <c r="AD144" s="83"/>
      <c r="AE144" s="83"/>
      <c r="AF144" s="83"/>
    </row>
    <row r="145" spans="1:32" ht="63" customHeight="1" thickBot="1" x14ac:dyDescent="0.25">
      <c r="A145" s="109"/>
      <c r="B145" s="83"/>
      <c r="C145" s="83"/>
      <c r="D145" s="83"/>
      <c r="E145" s="83"/>
      <c r="F145" s="13" t="s">
        <v>7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83"/>
      <c r="T145" s="83"/>
      <c r="U145" s="83"/>
      <c r="V145" s="83"/>
      <c r="W145" s="83"/>
      <c r="X145" s="83"/>
      <c r="Y145" s="83"/>
      <c r="Z145" s="133"/>
      <c r="AA145" s="86"/>
      <c r="AB145" s="86"/>
      <c r="AC145" s="83"/>
      <c r="AD145" s="83"/>
      <c r="AE145" s="83"/>
      <c r="AF145" s="83"/>
    </row>
    <row r="146" spans="1:32" ht="48.75" thickBot="1" x14ac:dyDescent="0.25">
      <c r="A146" s="109"/>
      <c r="B146" s="83"/>
      <c r="C146" s="83"/>
      <c r="D146" s="83"/>
      <c r="E146" s="83"/>
      <c r="F146" s="13" t="s">
        <v>8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83"/>
      <c r="T146" s="83"/>
      <c r="U146" s="83"/>
      <c r="V146" s="83"/>
      <c r="W146" s="83"/>
      <c r="X146" s="83"/>
      <c r="Y146" s="83"/>
      <c r="Z146" s="133"/>
      <c r="AA146" s="86"/>
      <c r="AB146" s="86"/>
      <c r="AC146" s="83"/>
      <c r="AD146" s="83"/>
      <c r="AE146" s="83"/>
      <c r="AF146" s="83"/>
    </row>
    <row r="147" spans="1:32" ht="24.75" thickBot="1" x14ac:dyDescent="0.25">
      <c r="A147" s="110"/>
      <c r="B147" s="84"/>
      <c r="C147" s="84"/>
      <c r="D147" s="84"/>
      <c r="E147" s="84"/>
      <c r="F147" s="13" t="s">
        <v>9</v>
      </c>
      <c r="G147" s="27"/>
      <c r="H147" s="27"/>
      <c r="I147" s="27"/>
      <c r="J147" s="28"/>
      <c r="K147" s="39"/>
      <c r="L147" s="50"/>
      <c r="M147" s="27"/>
      <c r="N147" s="39"/>
      <c r="O147" s="39"/>
      <c r="P147" s="39"/>
      <c r="Q147" s="39"/>
      <c r="R147" s="39"/>
      <c r="S147" s="84"/>
      <c r="T147" s="84"/>
      <c r="U147" s="84"/>
      <c r="V147" s="84"/>
      <c r="W147" s="84"/>
      <c r="X147" s="84"/>
      <c r="Y147" s="84"/>
      <c r="Z147" s="134"/>
      <c r="AA147" s="87"/>
      <c r="AB147" s="87"/>
      <c r="AC147" s="84"/>
      <c r="AD147" s="84"/>
      <c r="AE147" s="84"/>
      <c r="AF147" s="84"/>
    </row>
    <row r="148" spans="1:32" ht="12.75" customHeight="1" thickBot="1" x14ac:dyDescent="0.25">
      <c r="A148" s="108" t="s">
        <v>156</v>
      </c>
      <c r="B148" s="82" t="s">
        <v>157</v>
      </c>
      <c r="C148" s="82">
        <v>2021</v>
      </c>
      <c r="D148" s="82">
        <v>2024</v>
      </c>
      <c r="E148" s="82"/>
      <c r="F148" s="17" t="s">
        <v>4</v>
      </c>
      <c r="G148" s="24">
        <f>H148+I148+J148+K148+L148+M148+N148+O148+P148+Q148+R148</f>
        <v>740000</v>
      </c>
      <c r="H148" s="24">
        <v>0</v>
      </c>
      <c r="I148" s="24">
        <v>0</v>
      </c>
      <c r="J148" s="33">
        <v>0</v>
      </c>
      <c r="K148" s="42">
        <v>0</v>
      </c>
      <c r="L148" s="53">
        <f t="shared" ref="L148:N149" si="30">L149</f>
        <v>0</v>
      </c>
      <c r="M148" s="24">
        <f t="shared" si="30"/>
        <v>0</v>
      </c>
      <c r="N148" s="42">
        <f t="shared" si="30"/>
        <v>0</v>
      </c>
      <c r="O148" s="42">
        <f>O149</f>
        <v>100000</v>
      </c>
      <c r="P148" s="42">
        <f>P149</f>
        <v>640000</v>
      </c>
      <c r="Q148" s="42">
        <v>0</v>
      </c>
      <c r="R148" s="42">
        <v>0</v>
      </c>
      <c r="S148" s="82" t="s">
        <v>45</v>
      </c>
      <c r="T148" s="82" t="s">
        <v>43</v>
      </c>
      <c r="U148" s="82">
        <f>V148+W148+X148+Y148+Z148+AB148+AC148</f>
        <v>100</v>
      </c>
      <c r="V148" s="82">
        <v>0</v>
      </c>
      <c r="W148" s="82">
        <v>0</v>
      </c>
      <c r="X148" s="82">
        <v>0</v>
      </c>
      <c r="Y148" s="82">
        <v>0</v>
      </c>
      <c r="Z148" s="132">
        <v>0</v>
      </c>
      <c r="AA148" s="85">
        <v>8</v>
      </c>
      <c r="AB148" s="85">
        <v>0</v>
      </c>
      <c r="AC148" s="82">
        <v>100</v>
      </c>
      <c r="AD148" s="82"/>
      <c r="AE148" s="82"/>
      <c r="AF148" s="82"/>
    </row>
    <row r="149" spans="1:32" ht="36.75" thickBot="1" x14ac:dyDescent="0.25">
      <c r="A149" s="109"/>
      <c r="B149" s="83"/>
      <c r="C149" s="83"/>
      <c r="D149" s="83"/>
      <c r="E149" s="83"/>
      <c r="F149" s="68" t="s">
        <v>5</v>
      </c>
      <c r="G149" s="27">
        <f>H149+I149+J149+K149+L149+M149+N149+O149+P149+Q149+R149</f>
        <v>740000</v>
      </c>
      <c r="H149" s="27">
        <v>0</v>
      </c>
      <c r="I149" s="27">
        <v>0</v>
      </c>
      <c r="J149" s="28">
        <v>0</v>
      </c>
      <c r="K149" s="39">
        <v>0</v>
      </c>
      <c r="L149" s="50">
        <f t="shared" si="30"/>
        <v>0</v>
      </c>
      <c r="M149" s="27">
        <f t="shared" si="30"/>
        <v>0</v>
      </c>
      <c r="N149" s="39">
        <f t="shared" si="30"/>
        <v>0</v>
      </c>
      <c r="O149" s="39">
        <v>100000</v>
      </c>
      <c r="P149" s="39">
        <f>P150</f>
        <v>640000</v>
      </c>
      <c r="Q149" s="39">
        <v>0</v>
      </c>
      <c r="R149" s="39">
        <v>0</v>
      </c>
      <c r="S149" s="83"/>
      <c r="T149" s="83"/>
      <c r="U149" s="83"/>
      <c r="V149" s="83"/>
      <c r="W149" s="83"/>
      <c r="X149" s="83"/>
      <c r="Y149" s="83"/>
      <c r="Z149" s="133"/>
      <c r="AA149" s="86"/>
      <c r="AB149" s="86"/>
      <c r="AC149" s="83"/>
      <c r="AD149" s="83"/>
      <c r="AE149" s="83"/>
      <c r="AF149" s="83"/>
    </row>
    <row r="150" spans="1:32" ht="48.75" thickBot="1" x14ac:dyDescent="0.25">
      <c r="A150" s="109"/>
      <c r="B150" s="83"/>
      <c r="C150" s="83"/>
      <c r="D150" s="83"/>
      <c r="E150" s="83"/>
      <c r="F150" s="68" t="s">
        <v>6</v>
      </c>
      <c r="G150" s="27">
        <f>H150+I150+J150+K150+L150+M150+N150+O150+P150+Q150+R150</f>
        <v>740000</v>
      </c>
      <c r="H150" s="27">
        <v>0</v>
      </c>
      <c r="I150" s="27">
        <v>0</v>
      </c>
      <c r="J150" s="28">
        <v>0</v>
      </c>
      <c r="K150" s="39">
        <v>0</v>
      </c>
      <c r="L150" s="50">
        <v>0</v>
      </c>
      <c r="M150" s="27">
        <v>0</v>
      </c>
      <c r="N150" s="39">
        <v>0</v>
      </c>
      <c r="O150" s="39">
        <v>100000</v>
      </c>
      <c r="P150" s="39">
        <f>590000+50000</f>
        <v>640000</v>
      </c>
      <c r="Q150" s="39">
        <v>0</v>
      </c>
      <c r="R150" s="39">
        <v>0</v>
      </c>
      <c r="S150" s="83"/>
      <c r="T150" s="83"/>
      <c r="U150" s="83"/>
      <c r="V150" s="83"/>
      <c r="W150" s="83"/>
      <c r="X150" s="83"/>
      <c r="Y150" s="83"/>
      <c r="Z150" s="133"/>
      <c r="AA150" s="86"/>
      <c r="AB150" s="86"/>
      <c r="AC150" s="83"/>
      <c r="AD150" s="83"/>
      <c r="AE150" s="83"/>
      <c r="AF150" s="83"/>
    </row>
    <row r="151" spans="1:32" ht="63" customHeight="1" thickBot="1" x14ac:dyDescent="0.25">
      <c r="A151" s="109"/>
      <c r="B151" s="83"/>
      <c r="C151" s="83"/>
      <c r="D151" s="83"/>
      <c r="E151" s="83"/>
      <c r="F151" s="68" t="s">
        <v>7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83"/>
      <c r="T151" s="83"/>
      <c r="U151" s="83"/>
      <c r="V151" s="83"/>
      <c r="W151" s="83"/>
      <c r="X151" s="83"/>
      <c r="Y151" s="83"/>
      <c r="Z151" s="133"/>
      <c r="AA151" s="86"/>
      <c r="AB151" s="86"/>
      <c r="AC151" s="83"/>
      <c r="AD151" s="83"/>
      <c r="AE151" s="83"/>
      <c r="AF151" s="83"/>
    </row>
    <row r="152" spans="1:32" ht="48.75" thickBot="1" x14ac:dyDescent="0.25">
      <c r="A152" s="109"/>
      <c r="B152" s="83"/>
      <c r="C152" s="83"/>
      <c r="D152" s="83"/>
      <c r="E152" s="83"/>
      <c r="F152" s="68" t="s">
        <v>8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83"/>
      <c r="T152" s="83"/>
      <c r="U152" s="83"/>
      <c r="V152" s="83"/>
      <c r="W152" s="83"/>
      <c r="X152" s="83"/>
      <c r="Y152" s="83"/>
      <c r="Z152" s="133"/>
      <c r="AA152" s="86"/>
      <c r="AB152" s="86"/>
      <c r="AC152" s="83"/>
      <c r="AD152" s="83"/>
      <c r="AE152" s="83"/>
      <c r="AF152" s="83"/>
    </row>
    <row r="153" spans="1:32" ht="24.75" thickBot="1" x14ac:dyDescent="0.25">
      <c r="A153" s="110"/>
      <c r="B153" s="84"/>
      <c r="C153" s="84"/>
      <c r="D153" s="84"/>
      <c r="E153" s="84"/>
      <c r="F153" s="68" t="s">
        <v>9</v>
      </c>
      <c r="G153" s="27"/>
      <c r="H153" s="27"/>
      <c r="I153" s="27"/>
      <c r="J153" s="28"/>
      <c r="K153" s="39"/>
      <c r="L153" s="50"/>
      <c r="M153" s="27"/>
      <c r="N153" s="39"/>
      <c r="O153" s="39"/>
      <c r="P153" s="39"/>
      <c r="Q153" s="39"/>
      <c r="R153" s="39"/>
      <c r="S153" s="84"/>
      <c r="T153" s="84"/>
      <c r="U153" s="84"/>
      <c r="V153" s="84"/>
      <c r="W153" s="84"/>
      <c r="X153" s="84"/>
      <c r="Y153" s="84"/>
      <c r="Z153" s="134"/>
      <c r="AA153" s="87"/>
      <c r="AB153" s="87"/>
      <c r="AC153" s="84"/>
      <c r="AD153" s="84"/>
      <c r="AE153" s="84"/>
      <c r="AF153" s="84"/>
    </row>
    <row r="154" spans="1:32" ht="12.75" thickBot="1" x14ac:dyDescent="0.25">
      <c r="A154" s="108" t="s">
        <v>103</v>
      </c>
      <c r="B154" s="82" t="s">
        <v>32</v>
      </c>
      <c r="C154" s="82">
        <v>2016</v>
      </c>
      <c r="D154" s="82">
        <v>2024</v>
      </c>
      <c r="E154" s="82"/>
      <c r="F154" s="17" t="s">
        <v>4</v>
      </c>
      <c r="G154" s="24">
        <f>H154+I154+J154+K154+L154+M154+N154+O154+P154+Q154+R154</f>
        <v>74436</v>
      </c>
      <c r="H154" s="24">
        <v>0</v>
      </c>
      <c r="I154" s="24">
        <v>0</v>
      </c>
      <c r="J154" s="33">
        <v>5000</v>
      </c>
      <c r="K154" s="42">
        <f>K155</f>
        <v>1000</v>
      </c>
      <c r="L154" s="53">
        <f>L155</f>
        <v>5000</v>
      </c>
      <c r="M154" s="24">
        <v>15000</v>
      </c>
      <c r="N154" s="42">
        <f>N160+N166</f>
        <v>0</v>
      </c>
      <c r="O154" s="42">
        <f>O155</f>
        <v>3436</v>
      </c>
      <c r="P154" s="42">
        <v>15000</v>
      </c>
      <c r="Q154" s="42">
        <v>15000</v>
      </c>
      <c r="R154" s="42">
        <v>15000</v>
      </c>
      <c r="S154" s="82"/>
      <c r="T154" s="82"/>
      <c r="U154" s="82"/>
      <c r="V154" s="82"/>
      <c r="W154" s="82"/>
      <c r="X154" s="82"/>
      <c r="Y154" s="82"/>
      <c r="Z154" s="82"/>
      <c r="AA154" s="85"/>
      <c r="AB154" s="85"/>
      <c r="AC154" s="82"/>
      <c r="AD154" s="82"/>
      <c r="AE154" s="82"/>
      <c r="AF154" s="82"/>
    </row>
    <row r="155" spans="1:32" ht="36.75" thickBot="1" x14ac:dyDescent="0.25">
      <c r="A155" s="109"/>
      <c r="B155" s="83"/>
      <c r="C155" s="83"/>
      <c r="D155" s="83"/>
      <c r="E155" s="83"/>
      <c r="F155" s="13" t="s">
        <v>5</v>
      </c>
      <c r="G155" s="27">
        <f>H155+I155+J155+K155+L155+M155+N155+O155+P155+Q155+R155</f>
        <v>74436</v>
      </c>
      <c r="H155" s="27">
        <v>0</v>
      </c>
      <c r="I155" s="27">
        <v>0</v>
      </c>
      <c r="J155" s="28">
        <v>5000</v>
      </c>
      <c r="K155" s="39">
        <f>K156</f>
        <v>1000</v>
      </c>
      <c r="L155" s="50">
        <f>L156</f>
        <v>5000</v>
      </c>
      <c r="M155" s="27">
        <v>15000</v>
      </c>
      <c r="N155" s="39">
        <f>N161+N167</f>
        <v>0</v>
      </c>
      <c r="O155" s="39">
        <f>O156</f>
        <v>3436</v>
      </c>
      <c r="P155" s="39">
        <v>15000</v>
      </c>
      <c r="Q155" s="39">
        <v>15000</v>
      </c>
      <c r="R155" s="39">
        <v>15000</v>
      </c>
      <c r="S155" s="83"/>
      <c r="T155" s="83"/>
      <c r="U155" s="83"/>
      <c r="V155" s="83"/>
      <c r="W155" s="83"/>
      <c r="X155" s="83"/>
      <c r="Y155" s="83"/>
      <c r="Z155" s="83"/>
      <c r="AA155" s="86"/>
      <c r="AB155" s="86"/>
      <c r="AC155" s="83"/>
      <c r="AD155" s="83"/>
      <c r="AE155" s="83"/>
      <c r="AF155" s="83"/>
    </row>
    <row r="156" spans="1:32" ht="48.75" thickBot="1" x14ac:dyDescent="0.25">
      <c r="A156" s="109"/>
      <c r="B156" s="83"/>
      <c r="C156" s="83"/>
      <c r="D156" s="83"/>
      <c r="E156" s="83"/>
      <c r="F156" s="13" t="s">
        <v>6</v>
      </c>
      <c r="G156" s="27">
        <f>H156+I156+J156+K156+L156+M156+N156+O156+P156+Q156+R156</f>
        <v>74436</v>
      </c>
      <c r="H156" s="27">
        <v>0</v>
      </c>
      <c r="I156" s="27">
        <v>0</v>
      </c>
      <c r="J156" s="28">
        <v>5000</v>
      </c>
      <c r="K156" s="39">
        <v>1000</v>
      </c>
      <c r="L156" s="50">
        <f>L162+L168</f>
        <v>5000</v>
      </c>
      <c r="M156" s="27">
        <v>15000</v>
      </c>
      <c r="N156" s="39">
        <f>N162+N168</f>
        <v>0</v>
      </c>
      <c r="O156" s="39">
        <f>O162</f>
        <v>3436</v>
      </c>
      <c r="P156" s="39">
        <v>15000</v>
      </c>
      <c r="Q156" s="39">
        <v>15000</v>
      </c>
      <c r="R156" s="39">
        <v>15000</v>
      </c>
      <c r="S156" s="83"/>
      <c r="T156" s="83"/>
      <c r="U156" s="83"/>
      <c r="V156" s="83"/>
      <c r="W156" s="83"/>
      <c r="X156" s="83"/>
      <c r="Y156" s="83"/>
      <c r="Z156" s="83"/>
      <c r="AA156" s="86"/>
      <c r="AB156" s="86"/>
      <c r="AC156" s="83"/>
      <c r="AD156" s="83"/>
      <c r="AE156" s="83"/>
      <c r="AF156" s="83"/>
    </row>
    <row r="157" spans="1:32" ht="51.75" customHeight="1" thickBot="1" x14ac:dyDescent="0.25">
      <c r="A157" s="109"/>
      <c r="B157" s="83"/>
      <c r="C157" s="83"/>
      <c r="D157" s="83"/>
      <c r="E157" s="83"/>
      <c r="F157" s="13" t="s">
        <v>7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83"/>
      <c r="T157" s="83"/>
      <c r="U157" s="83"/>
      <c r="V157" s="83"/>
      <c r="W157" s="83"/>
      <c r="X157" s="83"/>
      <c r="Y157" s="83"/>
      <c r="Z157" s="83"/>
      <c r="AA157" s="86"/>
      <c r="AB157" s="86"/>
      <c r="AC157" s="83"/>
      <c r="AD157" s="83"/>
      <c r="AE157" s="83"/>
      <c r="AF157" s="83"/>
    </row>
    <row r="158" spans="1:32" ht="48.75" thickBot="1" x14ac:dyDescent="0.25">
      <c r="A158" s="110"/>
      <c r="B158" s="83"/>
      <c r="C158" s="83"/>
      <c r="D158" s="83"/>
      <c r="E158" s="83"/>
      <c r="F158" s="13" t="s">
        <v>8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83"/>
      <c r="T158" s="83"/>
      <c r="U158" s="83"/>
      <c r="V158" s="83"/>
      <c r="W158" s="83"/>
      <c r="X158" s="83"/>
      <c r="Y158" s="83"/>
      <c r="Z158" s="83"/>
      <c r="AA158" s="86"/>
      <c r="AB158" s="86"/>
      <c r="AC158" s="83"/>
      <c r="AD158" s="83"/>
      <c r="AE158" s="83"/>
      <c r="AF158" s="83"/>
    </row>
    <row r="159" spans="1:32" ht="24.75" thickBot="1" x14ac:dyDescent="0.25">
      <c r="A159" s="15"/>
      <c r="B159" s="84"/>
      <c r="C159" s="84"/>
      <c r="D159" s="84"/>
      <c r="E159" s="84"/>
      <c r="F159" s="13" t="s">
        <v>9</v>
      </c>
      <c r="G159" s="27"/>
      <c r="H159" s="27"/>
      <c r="I159" s="27"/>
      <c r="J159" s="28"/>
      <c r="K159" s="39"/>
      <c r="L159" s="50"/>
      <c r="M159" s="27"/>
      <c r="N159" s="39"/>
      <c r="O159" s="39"/>
      <c r="P159" s="39"/>
      <c r="Q159" s="39"/>
      <c r="R159" s="39"/>
      <c r="S159" s="84"/>
      <c r="T159" s="84"/>
      <c r="U159" s="84"/>
      <c r="V159" s="84"/>
      <c r="W159" s="84"/>
      <c r="X159" s="84"/>
      <c r="Y159" s="84"/>
      <c r="Z159" s="84"/>
      <c r="AA159" s="87"/>
      <c r="AB159" s="87"/>
      <c r="AC159" s="84"/>
      <c r="AD159" s="84"/>
      <c r="AE159" s="84"/>
      <c r="AF159" s="84"/>
    </row>
    <row r="160" spans="1:32" ht="12.75" customHeight="1" thickBot="1" x14ac:dyDescent="0.25">
      <c r="A160" s="108" t="s">
        <v>104</v>
      </c>
      <c r="B160" s="82" t="s">
        <v>33</v>
      </c>
      <c r="C160" s="82">
        <v>2014</v>
      </c>
      <c r="D160" s="82">
        <v>2024</v>
      </c>
      <c r="E160" s="82"/>
      <c r="F160" s="17" t="s">
        <v>4</v>
      </c>
      <c r="G160" s="24">
        <f>H160+I160+J160+K160+L160+M160+N160+O160+P160+Q160+R160</f>
        <v>28436</v>
      </c>
      <c r="H160" s="24">
        <v>0</v>
      </c>
      <c r="I160" s="24">
        <v>0</v>
      </c>
      <c r="J160" s="33">
        <v>5000</v>
      </c>
      <c r="K160" s="42">
        <f>K161</f>
        <v>1000</v>
      </c>
      <c r="L160" s="53">
        <v>5000</v>
      </c>
      <c r="M160" s="24">
        <v>5000</v>
      </c>
      <c r="N160" s="42">
        <f>N162</f>
        <v>0</v>
      </c>
      <c r="O160" s="42">
        <f>O161</f>
        <v>3436</v>
      </c>
      <c r="P160" s="42">
        <f t="shared" ref="P160:R161" si="31">P161</f>
        <v>3000</v>
      </c>
      <c r="Q160" s="42">
        <f t="shared" si="31"/>
        <v>3000</v>
      </c>
      <c r="R160" s="42">
        <f t="shared" si="31"/>
        <v>3000</v>
      </c>
      <c r="S160" s="82" t="s">
        <v>45</v>
      </c>
      <c r="T160" s="82" t="s">
        <v>43</v>
      </c>
      <c r="U160" s="82">
        <v>100</v>
      </c>
      <c r="V160" s="82">
        <v>0</v>
      </c>
      <c r="W160" s="82">
        <v>0</v>
      </c>
      <c r="X160" s="82">
        <v>100</v>
      </c>
      <c r="Y160" s="82">
        <v>100</v>
      </c>
      <c r="Z160" s="82">
        <v>100</v>
      </c>
      <c r="AA160" s="85">
        <v>100</v>
      </c>
      <c r="AB160" s="85">
        <v>0</v>
      </c>
      <c r="AC160" s="82">
        <v>100</v>
      </c>
      <c r="AD160" s="82"/>
      <c r="AE160" s="82"/>
      <c r="AF160" s="82"/>
    </row>
    <row r="161" spans="1:32" ht="39.75" customHeight="1" thickBot="1" x14ac:dyDescent="0.25">
      <c r="A161" s="109"/>
      <c r="B161" s="83"/>
      <c r="C161" s="83"/>
      <c r="D161" s="83"/>
      <c r="E161" s="83"/>
      <c r="F161" s="13" t="s">
        <v>5</v>
      </c>
      <c r="G161" s="27">
        <f>H161+I161+J161+K161+L161+M161+N161+O161+P161+Q161+R161</f>
        <v>28436</v>
      </c>
      <c r="H161" s="27">
        <v>0</v>
      </c>
      <c r="I161" s="27">
        <v>0</v>
      </c>
      <c r="J161" s="28">
        <v>5000</v>
      </c>
      <c r="K161" s="39">
        <f>K162</f>
        <v>1000</v>
      </c>
      <c r="L161" s="50">
        <v>5000</v>
      </c>
      <c r="M161" s="27">
        <v>5000</v>
      </c>
      <c r="N161" s="39">
        <f>N162</f>
        <v>0</v>
      </c>
      <c r="O161" s="39">
        <f>O162</f>
        <v>3436</v>
      </c>
      <c r="P161" s="39">
        <f t="shared" si="31"/>
        <v>3000</v>
      </c>
      <c r="Q161" s="39">
        <f t="shared" si="31"/>
        <v>3000</v>
      </c>
      <c r="R161" s="39">
        <f t="shared" si="31"/>
        <v>3000</v>
      </c>
      <c r="S161" s="83"/>
      <c r="T161" s="83"/>
      <c r="U161" s="83"/>
      <c r="V161" s="83"/>
      <c r="W161" s="83"/>
      <c r="X161" s="83"/>
      <c r="Y161" s="83"/>
      <c r="Z161" s="83"/>
      <c r="AA161" s="86"/>
      <c r="AB161" s="86"/>
      <c r="AC161" s="83"/>
      <c r="AD161" s="83"/>
      <c r="AE161" s="83"/>
      <c r="AF161" s="83"/>
    </row>
    <row r="162" spans="1:32" ht="51" customHeight="1" thickBot="1" x14ac:dyDescent="0.25">
      <c r="A162" s="109"/>
      <c r="B162" s="83"/>
      <c r="C162" s="83"/>
      <c r="D162" s="83"/>
      <c r="E162" s="83"/>
      <c r="F162" s="13" t="s">
        <v>6</v>
      </c>
      <c r="G162" s="27">
        <f>H162+I162+J162+K162+L162+M162+N162+O162+P162+Q162+R162</f>
        <v>28436</v>
      </c>
      <c r="H162" s="27">
        <v>0</v>
      </c>
      <c r="I162" s="27">
        <v>0</v>
      </c>
      <c r="J162" s="28">
        <v>5000</v>
      </c>
      <c r="K162" s="39">
        <v>1000</v>
      </c>
      <c r="L162" s="50">
        <v>5000</v>
      </c>
      <c r="M162" s="27">
        <v>5000</v>
      </c>
      <c r="N162" s="39">
        <v>0</v>
      </c>
      <c r="O162" s="39">
        <v>3436</v>
      </c>
      <c r="P162" s="39">
        <v>3000</v>
      </c>
      <c r="Q162" s="39">
        <v>3000</v>
      </c>
      <c r="R162" s="39">
        <v>3000</v>
      </c>
      <c r="S162" s="83"/>
      <c r="T162" s="83"/>
      <c r="U162" s="83"/>
      <c r="V162" s="83"/>
      <c r="W162" s="83"/>
      <c r="X162" s="83"/>
      <c r="Y162" s="83"/>
      <c r="Z162" s="83"/>
      <c r="AA162" s="86"/>
      <c r="AB162" s="86"/>
      <c r="AC162" s="83"/>
      <c r="AD162" s="83"/>
      <c r="AE162" s="83"/>
      <c r="AF162" s="83"/>
    </row>
    <row r="163" spans="1:32" ht="49.5" customHeight="1" thickBot="1" x14ac:dyDescent="0.25">
      <c r="A163" s="109"/>
      <c r="B163" s="83"/>
      <c r="C163" s="83"/>
      <c r="D163" s="83"/>
      <c r="E163" s="83"/>
      <c r="F163" s="13" t="s">
        <v>7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83"/>
      <c r="T163" s="83"/>
      <c r="U163" s="83"/>
      <c r="V163" s="83"/>
      <c r="W163" s="83"/>
      <c r="X163" s="83"/>
      <c r="Y163" s="83"/>
      <c r="Z163" s="83"/>
      <c r="AA163" s="86"/>
      <c r="AB163" s="86"/>
      <c r="AC163" s="83"/>
      <c r="AD163" s="83"/>
      <c r="AE163" s="83"/>
      <c r="AF163" s="83"/>
    </row>
    <row r="164" spans="1:32" ht="48.75" thickBot="1" x14ac:dyDescent="0.25">
      <c r="A164" s="109"/>
      <c r="B164" s="83"/>
      <c r="C164" s="83"/>
      <c r="D164" s="83"/>
      <c r="E164" s="83"/>
      <c r="F164" s="13" t="s">
        <v>8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83"/>
      <c r="T164" s="83"/>
      <c r="U164" s="83"/>
      <c r="V164" s="83"/>
      <c r="W164" s="83"/>
      <c r="X164" s="83"/>
      <c r="Y164" s="83"/>
      <c r="Z164" s="83"/>
      <c r="AA164" s="86"/>
      <c r="AB164" s="86"/>
      <c r="AC164" s="83"/>
      <c r="AD164" s="83"/>
      <c r="AE164" s="83"/>
      <c r="AF164" s="83"/>
    </row>
    <row r="165" spans="1:32" ht="24.75" thickBot="1" x14ac:dyDescent="0.25">
      <c r="A165" s="110"/>
      <c r="B165" s="84"/>
      <c r="C165" s="84"/>
      <c r="D165" s="84"/>
      <c r="E165" s="84"/>
      <c r="F165" s="13" t="s">
        <v>9</v>
      </c>
      <c r="G165" s="27"/>
      <c r="H165" s="27"/>
      <c r="I165" s="27"/>
      <c r="J165" s="28"/>
      <c r="K165" s="39"/>
      <c r="L165" s="50"/>
      <c r="M165" s="27"/>
      <c r="N165" s="39"/>
      <c r="O165" s="39"/>
      <c r="P165" s="39"/>
      <c r="Q165" s="39"/>
      <c r="R165" s="39"/>
      <c r="S165" s="84"/>
      <c r="T165" s="84"/>
      <c r="U165" s="84"/>
      <c r="V165" s="84"/>
      <c r="W165" s="84"/>
      <c r="X165" s="84"/>
      <c r="Y165" s="84"/>
      <c r="Z165" s="84"/>
      <c r="AA165" s="87"/>
      <c r="AB165" s="87"/>
      <c r="AC165" s="84"/>
      <c r="AD165" s="84"/>
      <c r="AE165" s="84"/>
      <c r="AF165" s="84"/>
    </row>
    <row r="166" spans="1:32" ht="12.75" customHeight="1" thickBot="1" x14ac:dyDescent="0.25">
      <c r="A166" s="108" t="s">
        <v>100</v>
      </c>
      <c r="B166" s="82" t="s">
        <v>105</v>
      </c>
      <c r="C166" s="82">
        <v>2018</v>
      </c>
      <c r="D166" s="82">
        <v>2024</v>
      </c>
      <c r="E166" s="82"/>
      <c r="F166" s="17" t="s">
        <v>4</v>
      </c>
      <c r="G166" s="24">
        <f>H166+I166+J166+K166+L166+M166+N166+O166+P166+Q166+R166</f>
        <v>40000</v>
      </c>
      <c r="H166" s="24">
        <v>0</v>
      </c>
      <c r="I166" s="24">
        <v>0</v>
      </c>
      <c r="J166" s="33">
        <v>0</v>
      </c>
      <c r="K166" s="42">
        <v>0</v>
      </c>
      <c r="L166" s="53">
        <f>L167</f>
        <v>0</v>
      </c>
      <c r="M166" s="24">
        <v>10000</v>
      </c>
      <c r="N166" s="42">
        <f>N168</f>
        <v>0</v>
      </c>
      <c r="O166" s="42">
        <f>O167</f>
        <v>0</v>
      </c>
      <c r="P166" s="42">
        <v>10000</v>
      </c>
      <c r="Q166" s="42">
        <v>10000</v>
      </c>
      <c r="R166" s="42">
        <v>10000</v>
      </c>
      <c r="S166" s="82" t="s">
        <v>45</v>
      </c>
      <c r="T166" s="82" t="s">
        <v>43</v>
      </c>
      <c r="U166" s="82">
        <v>100</v>
      </c>
      <c r="V166" s="82">
        <v>0</v>
      </c>
      <c r="W166" s="82">
        <v>0</v>
      </c>
      <c r="X166" s="82">
        <v>0</v>
      </c>
      <c r="Y166" s="82">
        <v>0</v>
      </c>
      <c r="Z166" s="82">
        <v>0</v>
      </c>
      <c r="AA166" s="85">
        <v>100</v>
      </c>
      <c r="AB166" s="85">
        <v>0</v>
      </c>
      <c r="AC166" s="82">
        <v>0</v>
      </c>
      <c r="AD166" s="82"/>
      <c r="AE166" s="82"/>
      <c r="AF166" s="82"/>
    </row>
    <row r="167" spans="1:32" ht="36.75" thickBot="1" x14ac:dyDescent="0.25">
      <c r="A167" s="109"/>
      <c r="B167" s="83"/>
      <c r="C167" s="83"/>
      <c r="D167" s="83"/>
      <c r="E167" s="83"/>
      <c r="F167" s="13" t="s">
        <v>5</v>
      </c>
      <c r="G167" s="27">
        <f>H167+I167+J167+K167+L167+M167+N167+O167+P167+Q167+R167</f>
        <v>40000</v>
      </c>
      <c r="H167" s="27">
        <v>0</v>
      </c>
      <c r="I167" s="27">
        <v>0</v>
      </c>
      <c r="J167" s="28">
        <v>0</v>
      </c>
      <c r="K167" s="39">
        <v>0</v>
      </c>
      <c r="L167" s="50">
        <f>L168</f>
        <v>0</v>
      </c>
      <c r="M167" s="27">
        <v>10000</v>
      </c>
      <c r="N167" s="39">
        <f>N168</f>
        <v>0</v>
      </c>
      <c r="O167" s="39">
        <f>O168</f>
        <v>0</v>
      </c>
      <c r="P167" s="39">
        <v>10000</v>
      </c>
      <c r="Q167" s="39">
        <v>10000</v>
      </c>
      <c r="R167" s="39">
        <v>10000</v>
      </c>
      <c r="S167" s="83"/>
      <c r="T167" s="83"/>
      <c r="U167" s="83"/>
      <c r="V167" s="83"/>
      <c r="W167" s="83"/>
      <c r="X167" s="83"/>
      <c r="Y167" s="83"/>
      <c r="Z167" s="83"/>
      <c r="AA167" s="86"/>
      <c r="AB167" s="86"/>
      <c r="AC167" s="83"/>
      <c r="AD167" s="83"/>
      <c r="AE167" s="83"/>
      <c r="AF167" s="83"/>
    </row>
    <row r="168" spans="1:32" ht="48.75" thickBot="1" x14ac:dyDescent="0.25">
      <c r="A168" s="109"/>
      <c r="B168" s="83"/>
      <c r="C168" s="83"/>
      <c r="D168" s="83"/>
      <c r="E168" s="83"/>
      <c r="F168" s="13" t="s">
        <v>6</v>
      </c>
      <c r="G168" s="27">
        <f>H168+I168+J168+K168+L168+M168+N168+O168+P168+Q168+R168</f>
        <v>40000</v>
      </c>
      <c r="H168" s="27">
        <v>0</v>
      </c>
      <c r="I168" s="27">
        <v>0</v>
      </c>
      <c r="J168" s="28">
        <v>0</v>
      </c>
      <c r="K168" s="39">
        <v>0</v>
      </c>
      <c r="L168" s="50">
        <v>0</v>
      </c>
      <c r="M168" s="27">
        <v>10000</v>
      </c>
      <c r="N168" s="39">
        <v>0</v>
      </c>
      <c r="O168" s="39">
        <v>0</v>
      </c>
      <c r="P168" s="39">
        <v>10000</v>
      </c>
      <c r="Q168" s="39">
        <v>10000</v>
      </c>
      <c r="R168" s="39">
        <v>10000</v>
      </c>
      <c r="S168" s="83"/>
      <c r="T168" s="83"/>
      <c r="U168" s="83"/>
      <c r="V168" s="83"/>
      <c r="W168" s="83"/>
      <c r="X168" s="83"/>
      <c r="Y168" s="83"/>
      <c r="Z168" s="83"/>
      <c r="AA168" s="86"/>
      <c r="AB168" s="86"/>
      <c r="AC168" s="83"/>
      <c r="AD168" s="83"/>
      <c r="AE168" s="83"/>
      <c r="AF168" s="83"/>
    </row>
    <row r="169" spans="1:32" ht="54.75" customHeight="1" thickBot="1" x14ac:dyDescent="0.25">
      <c r="A169" s="109"/>
      <c r="B169" s="83"/>
      <c r="C169" s="83"/>
      <c r="D169" s="83"/>
      <c r="E169" s="83"/>
      <c r="F169" s="13" t="s">
        <v>7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83"/>
      <c r="T169" s="83"/>
      <c r="U169" s="83"/>
      <c r="V169" s="83"/>
      <c r="W169" s="83"/>
      <c r="X169" s="83"/>
      <c r="Y169" s="83"/>
      <c r="Z169" s="83"/>
      <c r="AA169" s="86"/>
      <c r="AB169" s="86"/>
      <c r="AC169" s="83"/>
      <c r="AD169" s="83"/>
      <c r="AE169" s="83"/>
      <c r="AF169" s="83"/>
    </row>
    <row r="170" spans="1:32" ht="48.75" thickBot="1" x14ac:dyDescent="0.25">
      <c r="A170" s="109"/>
      <c r="B170" s="83"/>
      <c r="C170" s="83"/>
      <c r="D170" s="83"/>
      <c r="E170" s="83"/>
      <c r="F170" s="13" t="s">
        <v>8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83"/>
      <c r="T170" s="83"/>
      <c r="U170" s="83"/>
      <c r="V170" s="83"/>
      <c r="W170" s="83"/>
      <c r="X170" s="83"/>
      <c r="Y170" s="83"/>
      <c r="Z170" s="83"/>
      <c r="AA170" s="86"/>
      <c r="AB170" s="86"/>
      <c r="AC170" s="83"/>
      <c r="AD170" s="83"/>
      <c r="AE170" s="83"/>
      <c r="AF170" s="83"/>
    </row>
    <row r="171" spans="1:32" ht="24.75" thickBot="1" x14ac:dyDescent="0.25">
      <c r="A171" s="110"/>
      <c r="B171" s="84"/>
      <c r="C171" s="84"/>
      <c r="D171" s="84"/>
      <c r="E171" s="84"/>
      <c r="F171" s="13" t="s">
        <v>9</v>
      </c>
      <c r="G171" s="27"/>
      <c r="H171" s="27"/>
      <c r="I171" s="27"/>
      <c r="J171" s="28"/>
      <c r="K171" s="39"/>
      <c r="L171" s="50"/>
      <c r="M171" s="27"/>
      <c r="N171" s="39"/>
      <c r="O171" s="39"/>
      <c r="P171" s="39"/>
      <c r="Q171" s="39"/>
      <c r="R171" s="39"/>
      <c r="S171" s="84"/>
      <c r="T171" s="84"/>
      <c r="U171" s="84"/>
      <c r="V171" s="84"/>
      <c r="W171" s="84"/>
      <c r="X171" s="84"/>
      <c r="Y171" s="84"/>
      <c r="Z171" s="84"/>
      <c r="AA171" s="87"/>
      <c r="AB171" s="87"/>
      <c r="AC171" s="84"/>
      <c r="AD171" s="84"/>
      <c r="AE171" s="84"/>
      <c r="AF171" s="84"/>
    </row>
    <row r="172" spans="1:32" ht="12.75" customHeight="1" thickBot="1" x14ac:dyDescent="0.25">
      <c r="A172" s="108" t="s">
        <v>167</v>
      </c>
      <c r="B172" s="82" t="s">
        <v>168</v>
      </c>
      <c r="C172" s="82">
        <v>2022</v>
      </c>
      <c r="D172" s="82">
        <v>2024</v>
      </c>
      <c r="E172" s="82"/>
      <c r="F172" s="17" t="s">
        <v>4</v>
      </c>
      <c r="G172" s="24">
        <f>H172+I172+J172+K172+L172+M172+N172+O172+P172+Q172+R172</f>
        <v>6000</v>
      </c>
      <c r="H172" s="24">
        <v>0</v>
      </c>
      <c r="I172" s="24">
        <v>0</v>
      </c>
      <c r="J172" s="33">
        <v>0</v>
      </c>
      <c r="K172" s="42">
        <v>0</v>
      </c>
      <c r="L172" s="53">
        <f>L173</f>
        <v>0</v>
      </c>
      <c r="M172" s="24">
        <v>0</v>
      </c>
      <c r="N172" s="42">
        <f>N174</f>
        <v>0</v>
      </c>
      <c r="O172" s="42">
        <v>0</v>
      </c>
      <c r="P172" s="42">
        <f t="shared" ref="P172:R173" si="32">P173</f>
        <v>2000</v>
      </c>
      <c r="Q172" s="42">
        <f t="shared" si="32"/>
        <v>2000</v>
      </c>
      <c r="R172" s="42">
        <f t="shared" si="32"/>
        <v>2000</v>
      </c>
      <c r="S172" s="82" t="s">
        <v>45</v>
      </c>
      <c r="T172" s="82" t="s">
        <v>43</v>
      </c>
      <c r="U172" s="82">
        <v>0</v>
      </c>
      <c r="V172" s="82">
        <v>0</v>
      </c>
      <c r="W172" s="82">
        <v>0</v>
      </c>
      <c r="X172" s="82">
        <v>0</v>
      </c>
      <c r="Y172" s="82">
        <v>0</v>
      </c>
      <c r="Z172" s="82">
        <v>0</v>
      </c>
      <c r="AA172" s="85">
        <v>0</v>
      </c>
      <c r="AB172" s="85">
        <v>0</v>
      </c>
      <c r="AC172" s="82">
        <v>0</v>
      </c>
      <c r="AD172" s="82"/>
      <c r="AE172" s="82"/>
      <c r="AF172" s="82"/>
    </row>
    <row r="173" spans="1:32" ht="36.75" thickBot="1" x14ac:dyDescent="0.25">
      <c r="A173" s="109"/>
      <c r="B173" s="83"/>
      <c r="C173" s="83"/>
      <c r="D173" s="83"/>
      <c r="E173" s="83"/>
      <c r="F173" s="77" t="s">
        <v>5</v>
      </c>
      <c r="G173" s="27">
        <f>H173+I173+J173+K173+L173+M173+N173+O173+P173+Q173+R173</f>
        <v>6000</v>
      </c>
      <c r="H173" s="27">
        <v>0</v>
      </c>
      <c r="I173" s="27">
        <v>0</v>
      </c>
      <c r="J173" s="28">
        <v>0</v>
      </c>
      <c r="K173" s="39">
        <v>0</v>
      </c>
      <c r="L173" s="50">
        <f>L174</f>
        <v>0</v>
      </c>
      <c r="M173" s="27">
        <v>0</v>
      </c>
      <c r="N173" s="39">
        <f>N174</f>
        <v>0</v>
      </c>
      <c r="O173" s="39">
        <v>0</v>
      </c>
      <c r="P173" s="39">
        <f t="shared" si="32"/>
        <v>2000</v>
      </c>
      <c r="Q173" s="39">
        <f t="shared" si="32"/>
        <v>2000</v>
      </c>
      <c r="R173" s="39">
        <f t="shared" si="32"/>
        <v>2000</v>
      </c>
      <c r="S173" s="83"/>
      <c r="T173" s="83"/>
      <c r="U173" s="83"/>
      <c r="V173" s="83"/>
      <c r="W173" s="83"/>
      <c r="X173" s="83"/>
      <c r="Y173" s="83"/>
      <c r="Z173" s="83"/>
      <c r="AA173" s="86"/>
      <c r="AB173" s="86"/>
      <c r="AC173" s="83"/>
      <c r="AD173" s="83"/>
      <c r="AE173" s="83"/>
      <c r="AF173" s="83"/>
    </row>
    <row r="174" spans="1:32" ht="48.75" thickBot="1" x14ac:dyDescent="0.25">
      <c r="A174" s="109"/>
      <c r="B174" s="83"/>
      <c r="C174" s="83"/>
      <c r="D174" s="83"/>
      <c r="E174" s="83"/>
      <c r="F174" s="77" t="s">
        <v>6</v>
      </c>
      <c r="G174" s="27">
        <f>H174+I174+J174+K174+L174+M174+N174+O174+P174+Q174+R174</f>
        <v>6000</v>
      </c>
      <c r="H174" s="27">
        <v>0</v>
      </c>
      <c r="I174" s="27">
        <v>0</v>
      </c>
      <c r="J174" s="28">
        <v>0</v>
      </c>
      <c r="K174" s="39">
        <v>0</v>
      </c>
      <c r="L174" s="50">
        <v>0</v>
      </c>
      <c r="M174" s="27">
        <v>0</v>
      </c>
      <c r="N174" s="39">
        <v>0</v>
      </c>
      <c r="O174" s="39">
        <v>0</v>
      </c>
      <c r="P174" s="39">
        <v>2000</v>
      </c>
      <c r="Q174" s="39">
        <v>2000</v>
      </c>
      <c r="R174" s="39">
        <v>2000</v>
      </c>
      <c r="S174" s="83"/>
      <c r="T174" s="83"/>
      <c r="U174" s="83"/>
      <c r="V174" s="83"/>
      <c r="W174" s="83"/>
      <c r="X174" s="83"/>
      <c r="Y174" s="83"/>
      <c r="Z174" s="83"/>
      <c r="AA174" s="86"/>
      <c r="AB174" s="86"/>
      <c r="AC174" s="83"/>
      <c r="AD174" s="83"/>
      <c r="AE174" s="83"/>
      <c r="AF174" s="83"/>
    </row>
    <row r="175" spans="1:32" ht="54.75" customHeight="1" thickBot="1" x14ac:dyDescent="0.25">
      <c r="A175" s="109"/>
      <c r="B175" s="83"/>
      <c r="C175" s="83"/>
      <c r="D175" s="83"/>
      <c r="E175" s="83"/>
      <c r="F175" s="77" t="s">
        <v>7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83"/>
      <c r="T175" s="83"/>
      <c r="U175" s="83"/>
      <c r="V175" s="83"/>
      <c r="W175" s="83"/>
      <c r="X175" s="83"/>
      <c r="Y175" s="83"/>
      <c r="Z175" s="83"/>
      <c r="AA175" s="86"/>
      <c r="AB175" s="86"/>
      <c r="AC175" s="83"/>
      <c r="AD175" s="83"/>
      <c r="AE175" s="83"/>
      <c r="AF175" s="83"/>
    </row>
    <row r="176" spans="1:32" ht="48.75" thickBot="1" x14ac:dyDescent="0.25">
      <c r="A176" s="109"/>
      <c r="B176" s="83"/>
      <c r="C176" s="83"/>
      <c r="D176" s="83"/>
      <c r="E176" s="83"/>
      <c r="F176" s="77" t="s">
        <v>8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83"/>
      <c r="T176" s="83"/>
      <c r="U176" s="83"/>
      <c r="V176" s="83"/>
      <c r="W176" s="83"/>
      <c r="X176" s="83"/>
      <c r="Y176" s="83"/>
      <c r="Z176" s="83"/>
      <c r="AA176" s="86"/>
      <c r="AB176" s="86"/>
      <c r="AC176" s="83"/>
      <c r="AD176" s="83"/>
      <c r="AE176" s="83"/>
      <c r="AF176" s="83"/>
    </row>
    <row r="177" spans="1:32" ht="24.75" thickBot="1" x14ac:dyDescent="0.25">
      <c r="A177" s="110"/>
      <c r="B177" s="84"/>
      <c r="C177" s="84"/>
      <c r="D177" s="84"/>
      <c r="E177" s="84"/>
      <c r="F177" s="77" t="s">
        <v>9</v>
      </c>
      <c r="G177" s="27"/>
      <c r="H177" s="27"/>
      <c r="I177" s="27"/>
      <c r="J177" s="28"/>
      <c r="K177" s="39"/>
      <c r="L177" s="50"/>
      <c r="M177" s="27"/>
      <c r="N177" s="39"/>
      <c r="O177" s="39"/>
      <c r="P177" s="39"/>
      <c r="Q177" s="39"/>
      <c r="R177" s="39"/>
      <c r="S177" s="84"/>
      <c r="T177" s="84"/>
      <c r="U177" s="84"/>
      <c r="V177" s="84"/>
      <c r="W177" s="84"/>
      <c r="X177" s="84"/>
      <c r="Y177" s="84"/>
      <c r="Z177" s="84"/>
      <c r="AA177" s="87"/>
      <c r="AB177" s="87"/>
      <c r="AC177" s="84"/>
      <c r="AD177" s="84"/>
      <c r="AE177" s="84"/>
      <c r="AF177" s="84"/>
    </row>
    <row r="178" spans="1:32" ht="12.75" thickBot="1" x14ac:dyDescent="0.25">
      <c r="A178" s="108" t="s">
        <v>106</v>
      </c>
      <c r="B178" s="82" t="s">
        <v>34</v>
      </c>
      <c r="C178" s="82">
        <v>2014</v>
      </c>
      <c r="D178" s="82">
        <v>2024</v>
      </c>
      <c r="E178" s="82"/>
      <c r="F178" s="17" t="s">
        <v>4</v>
      </c>
      <c r="G178" s="24">
        <f>H178+I178+J178+K178+L178+M178+N178+O178+P178+Q178+R178</f>
        <v>36000</v>
      </c>
      <c r="H178" s="24">
        <v>0</v>
      </c>
      <c r="I178" s="24">
        <v>0</v>
      </c>
      <c r="J178" s="33">
        <v>5000</v>
      </c>
      <c r="K178" s="42">
        <f>K179</f>
        <v>1000</v>
      </c>
      <c r="L178" s="53">
        <v>5000</v>
      </c>
      <c r="M178" s="24">
        <v>5000</v>
      </c>
      <c r="N178" s="42">
        <f>N184</f>
        <v>0</v>
      </c>
      <c r="O178" s="42">
        <v>5000</v>
      </c>
      <c r="P178" s="42">
        <v>5000</v>
      </c>
      <c r="Q178" s="42">
        <v>5000</v>
      </c>
      <c r="R178" s="42">
        <v>5000</v>
      </c>
      <c r="S178" s="135"/>
      <c r="T178" s="82"/>
      <c r="U178" s="82"/>
      <c r="V178" s="82"/>
      <c r="W178" s="82"/>
      <c r="X178" s="82"/>
      <c r="Y178" s="82"/>
      <c r="Z178" s="82"/>
      <c r="AA178" s="85"/>
      <c r="AB178" s="85"/>
      <c r="AC178" s="82"/>
      <c r="AD178" s="82"/>
      <c r="AE178" s="82"/>
      <c r="AF178" s="82"/>
    </row>
    <row r="179" spans="1:32" ht="39" customHeight="1" thickBot="1" x14ac:dyDescent="0.25">
      <c r="A179" s="109"/>
      <c r="B179" s="83"/>
      <c r="C179" s="83"/>
      <c r="D179" s="83"/>
      <c r="E179" s="83"/>
      <c r="F179" s="13" t="s">
        <v>5</v>
      </c>
      <c r="G179" s="27">
        <f>H179+I179+J179+K179+L179+M179+N179+O179+P179+Q179+R179</f>
        <v>36000</v>
      </c>
      <c r="H179" s="27">
        <v>0</v>
      </c>
      <c r="I179" s="27">
        <v>0</v>
      </c>
      <c r="J179" s="28">
        <v>5000</v>
      </c>
      <c r="K179" s="39">
        <f>K180</f>
        <v>1000</v>
      </c>
      <c r="L179" s="50">
        <v>5000</v>
      </c>
      <c r="M179" s="27">
        <v>5000</v>
      </c>
      <c r="N179" s="39">
        <f>N185</f>
        <v>0</v>
      </c>
      <c r="O179" s="39">
        <v>5000</v>
      </c>
      <c r="P179" s="39">
        <v>5000</v>
      </c>
      <c r="Q179" s="39">
        <v>5000</v>
      </c>
      <c r="R179" s="39">
        <v>5000</v>
      </c>
      <c r="S179" s="136"/>
      <c r="T179" s="83"/>
      <c r="U179" s="83"/>
      <c r="V179" s="83"/>
      <c r="W179" s="83"/>
      <c r="X179" s="83"/>
      <c r="Y179" s="83"/>
      <c r="Z179" s="83"/>
      <c r="AA179" s="86"/>
      <c r="AB179" s="86"/>
      <c r="AC179" s="83"/>
      <c r="AD179" s="83"/>
      <c r="AE179" s="83"/>
      <c r="AF179" s="83"/>
    </row>
    <row r="180" spans="1:32" ht="52.5" customHeight="1" thickBot="1" x14ac:dyDescent="0.25">
      <c r="A180" s="109"/>
      <c r="B180" s="83"/>
      <c r="C180" s="83"/>
      <c r="D180" s="83"/>
      <c r="E180" s="83"/>
      <c r="F180" s="13" t="s">
        <v>6</v>
      </c>
      <c r="G180" s="27">
        <f>H180+I180+J180+K180+L180+M180+N180+O180+P180+Q180+R180</f>
        <v>36000</v>
      </c>
      <c r="H180" s="27">
        <v>0</v>
      </c>
      <c r="I180" s="27">
        <v>0</v>
      </c>
      <c r="J180" s="28">
        <v>5000</v>
      </c>
      <c r="K180" s="39">
        <f>K184</f>
        <v>1000</v>
      </c>
      <c r="L180" s="50">
        <v>5000</v>
      </c>
      <c r="M180" s="27">
        <v>5000</v>
      </c>
      <c r="N180" s="39">
        <f>N186</f>
        <v>0</v>
      </c>
      <c r="O180" s="39">
        <v>5000</v>
      </c>
      <c r="P180" s="39">
        <v>5000</v>
      </c>
      <c r="Q180" s="39">
        <v>5000</v>
      </c>
      <c r="R180" s="39">
        <v>5000</v>
      </c>
      <c r="S180" s="136"/>
      <c r="T180" s="83"/>
      <c r="U180" s="83"/>
      <c r="V180" s="83"/>
      <c r="W180" s="83"/>
      <c r="X180" s="83"/>
      <c r="Y180" s="83"/>
      <c r="Z180" s="83"/>
      <c r="AA180" s="86"/>
      <c r="AB180" s="86"/>
      <c r="AC180" s="83"/>
      <c r="AD180" s="83"/>
      <c r="AE180" s="83"/>
      <c r="AF180" s="83"/>
    </row>
    <row r="181" spans="1:32" ht="51.75" customHeight="1" thickBot="1" x14ac:dyDescent="0.25">
      <c r="A181" s="109"/>
      <c r="B181" s="83"/>
      <c r="C181" s="83"/>
      <c r="D181" s="83"/>
      <c r="E181" s="83"/>
      <c r="F181" s="13" t="s">
        <v>7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136"/>
      <c r="T181" s="83"/>
      <c r="U181" s="83"/>
      <c r="V181" s="83"/>
      <c r="W181" s="83"/>
      <c r="X181" s="83"/>
      <c r="Y181" s="83"/>
      <c r="Z181" s="83"/>
      <c r="AA181" s="86"/>
      <c r="AB181" s="86"/>
      <c r="AC181" s="83"/>
      <c r="AD181" s="83"/>
      <c r="AE181" s="83"/>
      <c r="AF181" s="83"/>
    </row>
    <row r="182" spans="1:32" ht="48.75" thickBot="1" x14ac:dyDescent="0.25">
      <c r="A182" s="109"/>
      <c r="B182" s="83"/>
      <c r="C182" s="83"/>
      <c r="D182" s="83"/>
      <c r="E182" s="83"/>
      <c r="F182" s="13" t="s">
        <v>8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136"/>
      <c r="T182" s="83"/>
      <c r="U182" s="83"/>
      <c r="V182" s="83"/>
      <c r="W182" s="83"/>
      <c r="X182" s="83"/>
      <c r="Y182" s="83"/>
      <c r="Z182" s="83"/>
      <c r="AA182" s="86"/>
      <c r="AB182" s="86"/>
      <c r="AC182" s="83"/>
      <c r="AD182" s="83"/>
      <c r="AE182" s="83"/>
      <c r="AF182" s="83"/>
    </row>
    <row r="183" spans="1:32" ht="24.75" thickBot="1" x14ac:dyDescent="0.25">
      <c r="A183" s="110"/>
      <c r="B183" s="84"/>
      <c r="C183" s="84"/>
      <c r="D183" s="84"/>
      <c r="E183" s="84"/>
      <c r="F183" s="13" t="s">
        <v>9</v>
      </c>
      <c r="G183" s="27"/>
      <c r="H183" s="27"/>
      <c r="I183" s="27"/>
      <c r="J183" s="28"/>
      <c r="K183" s="39"/>
      <c r="L183" s="50"/>
      <c r="M183" s="27"/>
      <c r="N183" s="39"/>
      <c r="O183" s="39"/>
      <c r="P183" s="39"/>
      <c r="Q183" s="39"/>
      <c r="R183" s="39"/>
      <c r="S183" s="137"/>
      <c r="T183" s="84"/>
      <c r="U183" s="84"/>
      <c r="V183" s="84"/>
      <c r="W183" s="84"/>
      <c r="X183" s="84"/>
      <c r="Y183" s="84"/>
      <c r="Z183" s="84"/>
      <c r="AA183" s="87"/>
      <c r="AB183" s="87"/>
      <c r="AC183" s="84"/>
      <c r="AD183" s="84"/>
      <c r="AE183" s="84"/>
      <c r="AF183" s="84"/>
    </row>
    <row r="184" spans="1:32" ht="12.75" customHeight="1" thickBot="1" x14ac:dyDescent="0.25">
      <c r="A184" s="108" t="s">
        <v>107</v>
      </c>
      <c r="B184" s="82" t="s">
        <v>35</v>
      </c>
      <c r="C184" s="82">
        <v>2014</v>
      </c>
      <c r="D184" s="82">
        <v>2024</v>
      </c>
      <c r="E184" s="82"/>
      <c r="F184" s="17" t="s">
        <v>4</v>
      </c>
      <c r="G184" s="24">
        <f>H184+I184+J184+K184+L184+M184+N184+O184+P184+Q184+R184</f>
        <v>36000</v>
      </c>
      <c r="H184" s="24">
        <v>0</v>
      </c>
      <c r="I184" s="24">
        <v>0</v>
      </c>
      <c r="J184" s="33">
        <v>5000</v>
      </c>
      <c r="K184" s="42">
        <f>K185</f>
        <v>1000</v>
      </c>
      <c r="L184" s="53">
        <v>5000</v>
      </c>
      <c r="M184" s="24">
        <v>5000</v>
      </c>
      <c r="N184" s="42">
        <f>N185</f>
        <v>0</v>
      </c>
      <c r="O184" s="42">
        <v>5000</v>
      </c>
      <c r="P184" s="42">
        <v>5000</v>
      </c>
      <c r="Q184" s="42">
        <v>5000</v>
      </c>
      <c r="R184" s="42">
        <v>5000</v>
      </c>
      <c r="S184" s="82" t="s">
        <v>45</v>
      </c>
      <c r="T184" s="82" t="s">
        <v>43</v>
      </c>
      <c r="U184" s="82">
        <v>100</v>
      </c>
      <c r="V184" s="82">
        <v>0</v>
      </c>
      <c r="W184" s="82">
        <v>0</v>
      </c>
      <c r="X184" s="82">
        <v>100</v>
      </c>
      <c r="Y184" s="82">
        <v>100</v>
      </c>
      <c r="Z184" s="82">
        <v>100</v>
      </c>
      <c r="AA184" s="85">
        <v>100</v>
      </c>
      <c r="AB184" s="85">
        <v>0</v>
      </c>
      <c r="AC184" s="82">
        <v>100</v>
      </c>
      <c r="AD184" s="82"/>
      <c r="AE184" s="82"/>
      <c r="AF184" s="82"/>
    </row>
    <row r="185" spans="1:32" ht="39" customHeight="1" thickBot="1" x14ac:dyDescent="0.25">
      <c r="A185" s="109"/>
      <c r="B185" s="83"/>
      <c r="C185" s="83"/>
      <c r="D185" s="83"/>
      <c r="E185" s="83"/>
      <c r="F185" s="13" t="s">
        <v>5</v>
      </c>
      <c r="G185" s="27">
        <f>H185+I185+J185+K185+L185+M185+N185+O185+P185+Q185+R185</f>
        <v>36000</v>
      </c>
      <c r="H185" s="27">
        <v>0</v>
      </c>
      <c r="I185" s="27">
        <v>0</v>
      </c>
      <c r="J185" s="28">
        <v>5000</v>
      </c>
      <c r="K185" s="39">
        <f>K186</f>
        <v>1000</v>
      </c>
      <c r="L185" s="50">
        <v>5000</v>
      </c>
      <c r="M185" s="27">
        <v>5000</v>
      </c>
      <c r="N185" s="39">
        <f>N186</f>
        <v>0</v>
      </c>
      <c r="O185" s="39">
        <v>5000</v>
      </c>
      <c r="P185" s="39">
        <v>5000</v>
      </c>
      <c r="Q185" s="39">
        <v>5000</v>
      </c>
      <c r="R185" s="39">
        <v>5000</v>
      </c>
      <c r="S185" s="83"/>
      <c r="T185" s="83"/>
      <c r="U185" s="83"/>
      <c r="V185" s="83"/>
      <c r="W185" s="83"/>
      <c r="X185" s="83"/>
      <c r="Y185" s="83"/>
      <c r="Z185" s="83"/>
      <c r="AA185" s="86"/>
      <c r="AB185" s="86"/>
      <c r="AC185" s="83"/>
      <c r="AD185" s="83"/>
      <c r="AE185" s="83"/>
      <c r="AF185" s="83"/>
    </row>
    <row r="186" spans="1:32" ht="49.5" customHeight="1" thickBot="1" x14ac:dyDescent="0.25">
      <c r="A186" s="109"/>
      <c r="B186" s="83"/>
      <c r="C186" s="83"/>
      <c r="D186" s="83"/>
      <c r="E186" s="83"/>
      <c r="F186" s="13" t="s">
        <v>6</v>
      </c>
      <c r="G186" s="27">
        <f>H186+I186+J186+K186+L186+M186+N186+O186+P186+Q186+R186</f>
        <v>36000</v>
      </c>
      <c r="H186" s="27">
        <v>0</v>
      </c>
      <c r="I186" s="27">
        <v>0</v>
      </c>
      <c r="J186" s="28">
        <v>5000</v>
      </c>
      <c r="K186" s="39">
        <v>1000</v>
      </c>
      <c r="L186" s="50">
        <v>5000</v>
      </c>
      <c r="M186" s="27">
        <v>5000</v>
      </c>
      <c r="N186" s="39">
        <v>0</v>
      </c>
      <c r="O186" s="39">
        <v>5000</v>
      </c>
      <c r="P186" s="39">
        <v>5000</v>
      </c>
      <c r="Q186" s="39">
        <v>5000</v>
      </c>
      <c r="R186" s="39">
        <v>5000</v>
      </c>
      <c r="S186" s="83"/>
      <c r="T186" s="83"/>
      <c r="U186" s="83"/>
      <c r="V186" s="83"/>
      <c r="W186" s="83"/>
      <c r="X186" s="83"/>
      <c r="Y186" s="83"/>
      <c r="Z186" s="83"/>
      <c r="AA186" s="86"/>
      <c r="AB186" s="86"/>
      <c r="AC186" s="83"/>
      <c r="AD186" s="83"/>
      <c r="AE186" s="83"/>
      <c r="AF186" s="83"/>
    </row>
    <row r="187" spans="1:32" ht="53.25" customHeight="1" thickBot="1" x14ac:dyDescent="0.25">
      <c r="A187" s="109"/>
      <c r="B187" s="83"/>
      <c r="C187" s="83"/>
      <c r="D187" s="83"/>
      <c r="E187" s="83"/>
      <c r="F187" s="13" t="s">
        <v>7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83"/>
      <c r="T187" s="83"/>
      <c r="U187" s="83"/>
      <c r="V187" s="83"/>
      <c r="W187" s="83"/>
      <c r="X187" s="83"/>
      <c r="Y187" s="83"/>
      <c r="Z187" s="83"/>
      <c r="AA187" s="86"/>
      <c r="AB187" s="86"/>
      <c r="AC187" s="83"/>
      <c r="AD187" s="83"/>
      <c r="AE187" s="83"/>
      <c r="AF187" s="83"/>
    </row>
    <row r="188" spans="1:32" ht="48.75" thickBot="1" x14ac:dyDescent="0.25">
      <c r="A188" s="109"/>
      <c r="B188" s="83"/>
      <c r="C188" s="83"/>
      <c r="D188" s="83"/>
      <c r="E188" s="83"/>
      <c r="F188" s="13" t="s">
        <v>8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83"/>
      <c r="T188" s="83"/>
      <c r="U188" s="83"/>
      <c r="V188" s="83"/>
      <c r="W188" s="83"/>
      <c r="X188" s="83"/>
      <c r="Y188" s="83"/>
      <c r="Z188" s="83"/>
      <c r="AA188" s="86"/>
      <c r="AB188" s="86"/>
      <c r="AC188" s="83"/>
      <c r="AD188" s="83"/>
      <c r="AE188" s="83"/>
      <c r="AF188" s="83"/>
    </row>
    <row r="189" spans="1:32" ht="24.75" thickBot="1" x14ac:dyDescent="0.25">
      <c r="A189" s="110"/>
      <c r="B189" s="84"/>
      <c r="C189" s="84"/>
      <c r="D189" s="84"/>
      <c r="E189" s="84"/>
      <c r="F189" s="13" t="s">
        <v>9</v>
      </c>
      <c r="G189" s="64"/>
      <c r="H189" s="65"/>
      <c r="I189" s="27"/>
      <c r="J189" s="28"/>
      <c r="K189" s="39"/>
      <c r="L189" s="50"/>
      <c r="M189" s="27"/>
      <c r="N189" s="39"/>
      <c r="O189" s="39"/>
      <c r="P189" s="39"/>
      <c r="Q189" s="39"/>
      <c r="R189" s="39"/>
      <c r="S189" s="84"/>
      <c r="T189" s="84"/>
      <c r="U189" s="84"/>
      <c r="V189" s="84"/>
      <c r="W189" s="84"/>
      <c r="X189" s="84"/>
      <c r="Y189" s="84"/>
      <c r="Z189" s="84"/>
      <c r="AA189" s="87"/>
      <c r="AB189" s="87"/>
      <c r="AC189" s="84"/>
      <c r="AD189" s="84"/>
      <c r="AE189" s="84"/>
      <c r="AF189" s="84"/>
    </row>
    <row r="190" spans="1:32" ht="12.75" thickBot="1" x14ac:dyDescent="0.25">
      <c r="A190" s="82"/>
      <c r="B190" s="138" t="s">
        <v>36</v>
      </c>
      <c r="C190" s="139"/>
      <c r="D190" s="139"/>
      <c r="E190" s="140"/>
      <c r="F190" s="17" t="s">
        <v>4</v>
      </c>
      <c r="G190" s="66">
        <f>H190+I190+J190+K190+L190+M190+N190+O190+P190+Q190+R190</f>
        <v>2419303.9000000004</v>
      </c>
      <c r="H190" s="24">
        <v>0</v>
      </c>
      <c r="I190" s="24">
        <v>25000</v>
      </c>
      <c r="J190" s="33">
        <v>54817.440000000002</v>
      </c>
      <c r="K190" s="42">
        <f t="shared" ref="K190:O191" si="33">K191</f>
        <v>32942.630000000005</v>
      </c>
      <c r="L190" s="53">
        <f t="shared" si="33"/>
        <v>259723.3</v>
      </c>
      <c r="M190" s="24">
        <f t="shared" si="33"/>
        <v>796500</v>
      </c>
      <c r="N190" s="42">
        <f t="shared" si="33"/>
        <v>14945</v>
      </c>
      <c r="O190" s="42">
        <f t="shared" si="33"/>
        <v>350375.53</v>
      </c>
      <c r="P190" s="42">
        <f t="shared" ref="P190:R191" si="34">P191</f>
        <v>815000</v>
      </c>
      <c r="Q190" s="42">
        <f t="shared" si="34"/>
        <v>35000</v>
      </c>
      <c r="R190" s="42">
        <f t="shared" si="34"/>
        <v>35000</v>
      </c>
      <c r="S190" s="135"/>
      <c r="T190" s="82"/>
      <c r="U190" s="82"/>
      <c r="V190" s="82"/>
      <c r="W190" s="82"/>
      <c r="X190" s="82"/>
      <c r="Y190" s="82"/>
      <c r="Z190" s="82"/>
      <c r="AA190" s="85"/>
      <c r="AB190" s="85"/>
      <c r="AC190" s="82"/>
      <c r="AD190" s="82"/>
      <c r="AE190" s="82"/>
      <c r="AF190" s="82"/>
    </row>
    <row r="191" spans="1:32" ht="36.75" thickBot="1" x14ac:dyDescent="0.25">
      <c r="A191" s="83"/>
      <c r="B191" s="141"/>
      <c r="C191" s="142"/>
      <c r="D191" s="142"/>
      <c r="E191" s="143"/>
      <c r="F191" s="13" t="s">
        <v>5</v>
      </c>
      <c r="G191" s="63">
        <f>H191+I191+J191+K191+L191+M191+N191+O191+P191+Q191+R191</f>
        <v>2419303.9000000004</v>
      </c>
      <c r="H191" s="27">
        <v>0</v>
      </c>
      <c r="I191" s="27">
        <v>25000</v>
      </c>
      <c r="J191" s="28">
        <f>J190</f>
        <v>54817.440000000002</v>
      </c>
      <c r="K191" s="39">
        <f t="shared" si="33"/>
        <v>32942.630000000005</v>
      </c>
      <c r="L191" s="50">
        <f t="shared" si="33"/>
        <v>259723.3</v>
      </c>
      <c r="M191" s="27">
        <f t="shared" si="33"/>
        <v>796500</v>
      </c>
      <c r="N191" s="39">
        <f t="shared" si="33"/>
        <v>14945</v>
      </c>
      <c r="O191" s="39">
        <f t="shared" si="33"/>
        <v>350375.53</v>
      </c>
      <c r="P191" s="39">
        <f t="shared" si="34"/>
        <v>815000</v>
      </c>
      <c r="Q191" s="39">
        <f t="shared" si="34"/>
        <v>35000</v>
      </c>
      <c r="R191" s="39">
        <f t="shared" si="34"/>
        <v>35000</v>
      </c>
      <c r="S191" s="136"/>
      <c r="T191" s="83"/>
      <c r="U191" s="83"/>
      <c r="V191" s="83"/>
      <c r="W191" s="83"/>
      <c r="X191" s="83"/>
      <c r="Y191" s="83"/>
      <c r="Z191" s="83"/>
      <c r="AA191" s="86"/>
      <c r="AB191" s="86"/>
      <c r="AC191" s="83"/>
      <c r="AD191" s="83"/>
      <c r="AE191" s="83"/>
      <c r="AF191" s="83"/>
    </row>
    <row r="192" spans="1:32" ht="48.75" thickBot="1" x14ac:dyDescent="0.25">
      <c r="A192" s="83"/>
      <c r="B192" s="141"/>
      <c r="C192" s="142"/>
      <c r="D192" s="142"/>
      <c r="E192" s="143"/>
      <c r="F192" s="13" t="s">
        <v>6</v>
      </c>
      <c r="G192" s="27">
        <f>H192+I192+J192+K192+L192+M192+N192+O192+P192+Q192+R192</f>
        <v>2419303.9000000004</v>
      </c>
      <c r="H192" s="27">
        <v>0</v>
      </c>
      <c r="I192" s="27">
        <v>25000</v>
      </c>
      <c r="J192" s="28">
        <f>J191</f>
        <v>54817.440000000002</v>
      </c>
      <c r="K192" s="39">
        <f>K130+K154+K178</f>
        <v>32942.630000000005</v>
      </c>
      <c r="L192" s="50">
        <f>L126+L156+L180</f>
        <v>259723.3</v>
      </c>
      <c r="M192" s="27">
        <f>M120</f>
        <v>796500</v>
      </c>
      <c r="N192" s="39">
        <f>N126+N156+N180</f>
        <v>14945</v>
      </c>
      <c r="O192" s="39">
        <f>O120</f>
        <v>350375.53</v>
      </c>
      <c r="P192" s="39">
        <f>P132+P138+P144+P150+P162+P168+P174+P186</f>
        <v>815000</v>
      </c>
      <c r="Q192" s="39">
        <v>35000</v>
      </c>
      <c r="R192" s="39">
        <v>35000</v>
      </c>
      <c r="S192" s="136"/>
      <c r="T192" s="83"/>
      <c r="U192" s="83"/>
      <c r="V192" s="83"/>
      <c r="W192" s="83"/>
      <c r="X192" s="83"/>
      <c r="Y192" s="83"/>
      <c r="Z192" s="83"/>
      <c r="AA192" s="86"/>
      <c r="AB192" s="86"/>
      <c r="AC192" s="83"/>
      <c r="AD192" s="83"/>
      <c r="AE192" s="83"/>
      <c r="AF192" s="83"/>
    </row>
    <row r="193" spans="1:32" ht="48.75" thickBot="1" x14ac:dyDescent="0.25">
      <c r="A193" s="83"/>
      <c r="B193" s="141"/>
      <c r="C193" s="142"/>
      <c r="D193" s="142"/>
      <c r="E193" s="143"/>
      <c r="F193" s="13" t="s">
        <v>7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136"/>
      <c r="T193" s="83"/>
      <c r="U193" s="83"/>
      <c r="V193" s="83"/>
      <c r="W193" s="83"/>
      <c r="X193" s="83"/>
      <c r="Y193" s="83"/>
      <c r="Z193" s="83"/>
      <c r="AA193" s="86"/>
      <c r="AB193" s="86"/>
      <c r="AC193" s="83"/>
      <c r="AD193" s="83"/>
      <c r="AE193" s="83"/>
      <c r="AF193" s="83"/>
    </row>
    <row r="194" spans="1:32" ht="48.75" thickBot="1" x14ac:dyDescent="0.25">
      <c r="A194" s="83"/>
      <c r="B194" s="141"/>
      <c r="C194" s="142"/>
      <c r="D194" s="142"/>
      <c r="E194" s="143"/>
      <c r="F194" s="13" t="s">
        <v>8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136"/>
      <c r="T194" s="83"/>
      <c r="U194" s="83"/>
      <c r="V194" s="83"/>
      <c r="W194" s="83"/>
      <c r="X194" s="83"/>
      <c r="Y194" s="83"/>
      <c r="Z194" s="83"/>
      <c r="AA194" s="86"/>
      <c r="AB194" s="86"/>
      <c r="AC194" s="83"/>
      <c r="AD194" s="83"/>
      <c r="AE194" s="83"/>
      <c r="AF194" s="83"/>
    </row>
    <row r="195" spans="1:32" ht="24.75" thickBot="1" x14ac:dyDescent="0.25">
      <c r="A195" s="84"/>
      <c r="B195" s="144"/>
      <c r="C195" s="145"/>
      <c r="D195" s="145"/>
      <c r="E195" s="146"/>
      <c r="F195" s="13" t="s">
        <v>9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39"/>
      <c r="S195" s="137"/>
      <c r="T195" s="84"/>
      <c r="U195" s="84"/>
      <c r="V195" s="84"/>
      <c r="W195" s="84"/>
      <c r="X195" s="84"/>
      <c r="Y195" s="84"/>
      <c r="Z195" s="84"/>
      <c r="AA195" s="87"/>
      <c r="AB195" s="87"/>
      <c r="AC195" s="84"/>
      <c r="AD195" s="84"/>
      <c r="AE195" s="84"/>
      <c r="AF195" s="84"/>
    </row>
    <row r="196" spans="1:32" s="21" customFormat="1" ht="31.5" customHeight="1" thickBot="1" x14ac:dyDescent="0.3">
      <c r="A196" s="104" t="s">
        <v>37</v>
      </c>
      <c r="B196" s="105"/>
      <c r="C196" s="105"/>
      <c r="D196" s="105"/>
      <c r="E196" s="105"/>
      <c r="F196" s="105"/>
      <c r="G196" s="105"/>
      <c r="H196" s="105"/>
      <c r="I196" s="105"/>
      <c r="J196" s="105"/>
      <c r="K196" s="105"/>
      <c r="L196" s="105"/>
      <c r="M196" s="105"/>
      <c r="N196" s="105"/>
      <c r="O196" s="105"/>
      <c r="P196" s="105"/>
      <c r="Q196" s="105"/>
      <c r="R196" s="105"/>
      <c r="S196" s="105"/>
      <c r="T196" s="105"/>
      <c r="U196" s="105"/>
      <c r="V196" s="105"/>
      <c r="W196" s="105"/>
      <c r="X196" s="105"/>
      <c r="Y196" s="105"/>
      <c r="Z196" s="105"/>
      <c r="AA196" s="105"/>
      <c r="AB196" s="100"/>
      <c r="AC196" s="100"/>
      <c r="AD196" s="100"/>
      <c r="AE196" s="100"/>
      <c r="AF196" s="101"/>
    </row>
    <row r="197" spans="1:32" s="21" customFormat="1" ht="15.75" thickBot="1" x14ac:dyDescent="0.3">
      <c r="A197" s="104" t="s">
        <v>160</v>
      </c>
      <c r="B197" s="105"/>
      <c r="C197" s="105"/>
      <c r="D197" s="105"/>
      <c r="E197" s="105"/>
      <c r="F197" s="105"/>
      <c r="G197" s="105"/>
      <c r="H197" s="105"/>
      <c r="I197" s="105"/>
      <c r="J197" s="105"/>
      <c r="K197" s="105"/>
      <c r="L197" s="105"/>
      <c r="M197" s="105"/>
      <c r="N197" s="105"/>
      <c r="O197" s="105"/>
      <c r="P197" s="105"/>
      <c r="Q197" s="105"/>
      <c r="R197" s="105"/>
      <c r="S197" s="105"/>
      <c r="T197" s="105"/>
      <c r="U197" s="105"/>
      <c r="V197" s="105"/>
      <c r="W197" s="105"/>
      <c r="X197" s="105"/>
      <c r="Y197" s="105"/>
      <c r="Z197" s="105"/>
      <c r="AA197" s="105"/>
      <c r="AB197" s="100"/>
      <c r="AC197" s="100"/>
      <c r="AD197" s="100"/>
      <c r="AE197" s="100"/>
      <c r="AF197" s="101"/>
    </row>
    <row r="198" spans="1:32" s="21" customFormat="1" ht="15.75" thickBot="1" x14ac:dyDescent="0.3">
      <c r="A198" s="104" t="s">
        <v>38</v>
      </c>
      <c r="B198" s="105"/>
      <c r="C198" s="105"/>
      <c r="D198" s="105"/>
      <c r="E198" s="105"/>
      <c r="F198" s="105"/>
      <c r="G198" s="105"/>
      <c r="H198" s="105"/>
      <c r="I198" s="105"/>
      <c r="J198" s="105"/>
      <c r="K198" s="105"/>
      <c r="L198" s="105"/>
      <c r="M198" s="105"/>
      <c r="N198" s="105"/>
      <c r="O198" s="105"/>
      <c r="P198" s="105"/>
      <c r="Q198" s="105"/>
      <c r="R198" s="105"/>
      <c r="S198" s="105"/>
      <c r="T198" s="105"/>
      <c r="U198" s="105"/>
      <c r="V198" s="105"/>
      <c r="W198" s="105"/>
      <c r="X198" s="105"/>
      <c r="Y198" s="105"/>
      <c r="Z198" s="105"/>
      <c r="AA198" s="105"/>
      <c r="AB198" s="100"/>
      <c r="AC198" s="100"/>
      <c r="AD198" s="100"/>
      <c r="AE198" s="100"/>
      <c r="AF198" s="101"/>
    </row>
    <row r="199" spans="1:32" ht="12.75" thickBot="1" x14ac:dyDescent="0.25">
      <c r="A199" s="92">
        <v>4</v>
      </c>
      <c r="B199" s="82" t="s">
        <v>39</v>
      </c>
      <c r="C199" s="82">
        <v>2014</v>
      </c>
      <c r="D199" s="82">
        <v>2024</v>
      </c>
      <c r="E199" s="82"/>
      <c r="F199" s="17" t="s">
        <v>4</v>
      </c>
      <c r="G199" s="24">
        <f>H199+I199+J199+K199+L199++M199+N199+O199+P199+Q199+R199</f>
        <v>94899794.180000007</v>
      </c>
      <c r="H199" s="24">
        <v>8495932.1300000008</v>
      </c>
      <c r="I199" s="24">
        <v>7649430.04</v>
      </c>
      <c r="J199" s="33">
        <f t="shared" ref="J199:R199" si="35">J200</f>
        <v>7236239.54</v>
      </c>
      <c r="K199" s="42">
        <f t="shared" si="35"/>
        <v>8954327.3399999999</v>
      </c>
      <c r="L199" s="53">
        <f t="shared" si="35"/>
        <v>7865192.580000001</v>
      </c>
      <c r="M199" s="24">
        <f t="shared" si="35"/>
        <v>8196613.0800000001</v>
      </c>
      <c r="N199" s="42">
        <f t="shared" si="35"/>
        <v>9031759.0500000007</v>
      </c>
      <c r="O199" s="42">
        <f t="shared" si="35"/>
        <v>8964766.0899999999</v>
      </c>
      <c r="P199" s="42">
        <f t="shared" si="35"/>
        <v>11328626.550000001</v>
      </c>
      <c r="Q199" s="42">
        <f t="shared" si="35"/>
        <v>8629939.9900000002</v>
      </c>
      <c r="R199" s="42">
        <f t="shared" si="35"/>
        <v>8546967.7899999991</v>
      </c>
      <c r="S199" s="169"/>
      <c r="T199" s="82"/>
      <c r="U199" s="82"/>
      <c r="V199" s="82"/>
      <c r="W199" s="82"/>
      <c r="X199" s="82"/>
      <c r="Y199" s="82"/>
      <c r="Z199" s="82"/>
      <c r="AA199" s="85"/>
      <c r="AB199" s="85"/>
      <c r="AC199" s="82"/>
      <c r="AD199" s="82"/>
      <c r="AE199" s="82"/>
      <c r="AF199" s="82"/>
    </row>
    <row r="200" spans="1:32" ht="36.75" thickBot="1" x14ac:dyDescent="0.25">
      <c r="A200" s="93"/>
      <c r="B200" s="83"/>
      <c r="C200" s="83"/>
      <c r="D200" s="83"/>
      <c r="E200" s="83"/>
      <c r="F200" s="13" t="s">
        <v>5</v>
      </c>
      <c r="G200" s="27">
        <f>H200+I200+J200+K200+L200++M200+N200+O200+P200+Q200+R200</f>
        <v>94899794.180000007</v>
      </c>
      <c r="H200" s="27">
        <v>8495932.1300000008</v>
      </c>
      <c r="I200" s="27">
        <v>7649430.04</v>
      </c>
      <c r="J200" s="28">
        <f>J201+J202</f>
        <v>7236239.54</v>
      </c>
      <c r="K200" s="39">
        <v>8954327.3399999999</v>
      </c>
      <c r="L200" s="50">
        <f t="shared" ref="L200:Q200" si="36">L201+L202</f>
        <v>7865192.580000001</v>
      </c>
      <c r="M200" s="27">
        <f t="shared" si="36"/>
        <v>8196613.0800000001</v>
      </c>
      <c r="N200" s="39">
        <f t="shared" si="36"/>
        <v>9031759.0500000007</v>
      </c>
      <c r="O200" s="39">
        <f t="shared" si="36"/>
        <v>8964766.0899999999</v>
      </c>
      <c r="P200" s="39">
        <f t="shared" si="36"/>
        <v>11328626.550000001</v>
      </c>
      <c r="Q200" s="39">
        <f t="shared" si="36"/>
        <v>8629939.9900000002</v>
      </c>
      <c r="R200" s="39">
        <f t="shared" ref="R200" si="37">R201+R202</f>
        <v>8546967.7899999991</v>
      </c>
      <c r="S200" s="170"/>
      <c r="T200" s="83"/>
      <c r="U200" s="83"/>
      <c r="V200" s="83"/>
      <c r="W200" s="83"/>
      <c r="X200" s="83"/>
      <c r="Y200" s="83"/>
      <c r="Z200" s="83"/>
      <c r="AA200" s="86"/>
      <c r="AB200" s="86"/>
      <c r="AC200" s="83"/>
      <c r="AD200" s="83"/>
      <c r="AE200" s="83"/>
      <c r="AF200" s="83"/>
    </row>
    <row r="201" spans="1:32" ht="48.75" thickBot="1" x14ac:dyDescent="0.25">
      <c r="A201" s="93"/>
      <c r="B201" s="83"/>
      <c r="C201" s="83"/>
      <c r="D201" s="83"/>
      <c r="E201" s="83"/>
      <c r="F201" s="13" t="s">
        <v>6</v>
      </c>
      <c r="G201" s="27">
        <f>H201+I201+J201+K201+L201++M201+N201+O201+P201+Q201+R201</f>
        <v>92360779.180000007</v>
      </c>
      <c r="H201" s="27">
        <v>8316790.1299999999</v>
      </c>
      <c r="I201" s="27">
        <v>7446923.04</v>
      </c>
      <c r="J201" s="28">
        <f>7063036.54-9700</f>
        <v>7053336.54</v>
      </c>
      <c r="K201" s="39">
        <f>K200-K202</f>
        <v>8777558.3399999999</v>
      </c>
      <c r="L201" s="50">
        <f t="shared" ref="L201:Q201" si="38">L207</f>
        <v>7654274.580000001</v>
      </c>
      <c r="M201" s="27">
        <f t="shared" si="38"/>
        <v>7979568.0800000001</v>
      </c>
      <c r="N201" s="39">
        <f t="shared" si="38"/>
        <v>8779271.0500000007</v>
      </c>
      <c r="O201" s="39">
        <f t="shared" si="38"/>
        <v>8698816.0899999999</v>
      </c>
      <c r="P201" s="39">
        <f t="shared" si="38"/>
        <v>11043394.550000001</v>
      </c>
      <c r="Q201" s="39">
        <f t="shared" si="38"/>
        <v>8351826.9900000002</v>
      </c>
      <c r="R201" s="39">
        <f t="shared" ref="R201" si="39">R207</f>
        <v>8259019.79</v>
      </c>
      <c r="S201" s="170"/>
      <c r="T201" s="83"/>
      <c r="U201" s="83"/>
      <c r="V201" s="83"/>
      <c r="W201" s="83"/>
      <c r="X201" s="83"/>
      <c r="Y201" s="83"/>
      <c r="Z201" s="83"/>
      <c r="AA201" s="86"/>
      <c r="AB201" s="86"/>
      <c r="AC201" s="83"/>
      <c r="AD201" s="83"/>
      <c r="AE201" s="83"/>
      <c r="AF201" s="83"/>
    </row>
    <row r="202" spans="1:32" ht="48.75" thickBot="1" x14ac:dyDescent="0.25">
      <c r="A202" s="93"/>
      <c r="B202" s="83"/>
      <c r="C202" s="83"/>
      <c r="D202" s="83"/>
      <c r="E202" s="83"/>
      <c r="F202" s="13" t="s">
        <v>7</v>
      </c>
      <c r="G202" s="27">
        <f>H202+I202+J202+K202+L202++M202+N202+O202+P202+Q202+R202</f>
        <v>2539015</v>
      </c>
      <c r="H202" s="27">
        <v>179142</v>
      </c>
      <c r="I202" s="27">
        <v>202507</v>
      </c>
      <c r="J202" s="28">
        <v>182903</v>
      </c>
      <c r="K202" s="39">
        <v>176769</v>
      </c>
      <c r="L202" s="50">
        <f>21646+189272</f>
        <v>210918</v>
      </c>
      <c r="M202" s="27">
        <f t="shared" ref="M202:R202" si="40">M208</f>
        <v>217045</v>
      </c>
      <c r="N202" s="39">
        <f t="shared" si="40"/>
        <v>252488</v>
      </c>
      <c r="O202" s="39">
        <f t="shared" si="40"/>
        <v>265950</v>
      </c>
      <c r="P202" s="39">
        <f t="shared" si="40"/>
        <v>285232</v>
      </c>
      <c r="Q202" s="39">
        <f t="shared" si="40"/>
        <v>278113</v>
      </c>
      <c r="R202" s="39">
        <f t="shared" si="40"/>
        <v>287948</v>
      </c>
      <c r="S202" s="170"/>
      <c r="T202" s="83"/>
      <c r="U202" s="83"/>
      <c r="V202" s="83"/>
      <c r="W202" s="83"/>
      <c r="X202" s="83"/>
      <c r="Y202" s="83"/>
      <c r="Z202" s="83"/>
      <c r="AA202" s="86"/>
      <c r="AB202" s="86"/>
      <c r="AC202" s="83"/>
      <c r="AD202" s="83"/>
      <c r="AE202" s="83"/>
      <c r="AF202" s="83"/>
    </row>
    <row r="203" spans="1:32" ht="48.75" thickBot="1" x14ac:dyDescent="0.25">
      <c r="A203" s="93"/>
      <c r="B203" s="83"/>
      <c r="C203" s="83"/>
      <c r="D203" s="83"/>
      <c r="E203" s="83"/>
      <c r="F203" s="13" t="s">
        <v>8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170"/>
      <c r="T203" s="83"/>
      <c r="U203" s="83"/>
      <c r="V203" s="83"/>
      <c r="W203" s="83"/>
      <c r="X203" s="83"/>
      <c r="Y203" s="83"/>
      <c r="Z203" s="83"/>
      <c r="AA203" s="86"/>
      <c r="AB203" s="86"/>
      <c r="AC203" s="83"/>
      <c r="AD203" s="83"/>
      <c r="AE203" s="83"/>
      <c r="AF203" s="83"/>
    </row>
    <row r="204" spans="1:32" ht="24.75" thickBot="1" x14ac:dyDescent="0.25">
      <c r="A204" s="94"/>
      <c r="B204" s="84"/>
      <c r="C204" s="84"/>
      <c r="D204" s="84"/>
      <c r="E204" s="84"/>
      <c r="F204" s="13" t="s">
        <v>9</v>
      </c>
      <c r="G204" s="27"/>
      <c r="H204" s="27"/>
      <c r="I204" s="27"/>
      <c r="J204" s="28"/>
      <c r="K204" s="39"/>
      <c r="L204" s="50"/>
      <c r="M204" s="27"/>
      <c r="N204" s="39"/>
      <c r="O204" s="39"/>
      <c r="P204" s="39"/>
      <c r="Q204" s="39"/>
      <c r="R204" s="39"/>
      <c r="S204" s="171"/>
      <c r="T204" s="84"/>
      <c r="U204" s="84"/>
      <c r="V204" s="84"/>
      <c r="W204" s="84"/>
      <c r="X204" s="84"/>
      <c r="Y204" s="84"/>
      <c r="Z204" s="84"/>
      <c r="AA204" s="87"/>
      <c r="AB204" s="87"/>
      <c r="AC204" s="84"/>
      <c r="AD204" s="84"/>
      <c r="AE204" s="84"/>
      <c r="AF204" s="84"/>
    </row>
    <row r="205" spans="1:32" ht="12.75" thickBot="1" x14ac:dyDescent="0.25">
      <c r="A205" s="125" t="s">
        <v>108</v>
      </c>
      <c r="B205" s="82" t="s">
        <v>40</v>
      </c>
      <c r="C205" s="82">
        <v>2014</v>
      </c>
      <c r="D205" s="82">
        <v>2024</v>
      </c>
      <c r="E205" s="82"/>
      <c r="F205" s="17" t="s">
        <v>4</v>
      </c>
      <c r="G205" s="24">
        <f>H205+I205+J205+K205+L205++M205+N205+O205+P205+Q205+R205</f>
        <v>94899794.180000007</v>
      </c>
      <c r="H205" s="24">
        <v>8495932.1300000008</v>
      </c>
      <c r="I205" s="24">
        <v>7649430.04</v>
      </c>
      <c r="J205" s="33">
        <f t="shared" ref="J205:R205" si="41">J206</f>
        <v>7236239.54</v>
      </c>
      <c r="K205" s="42">
        <f t="shared" si="41"/>
        <v>8954327.3400000017</v>
      </c>
      <c r="L205" s="53">
        <f t="shared" si="41"/>
        <v>7865192.580000001</v>
      </c>
      <c r="M205" s="24">
        <f t="shared" si="41"/>
        <v>8196613.0800000001</v>
      </c>
      <c r="N205" s="42">
        <f t="shared" si="41"/>
        <v>9031759.0500000007</v>
      </c>
      <c r="O205" s="42">
        <f t="shared" si="41"/>
        <v>8964766.0899999999</v>
      </c>
      <c r="P205" s="42">
        <f t="shared" si="41"/>
        <v>11328626.550000001</v>
      </c>
      <c r="Q205" s="42">
        <f t="shared" si="41"/>
        <v>8629939.9900000002</v>
      </c>
      <c r="R205" s="42">
        <f t="shared" si="41"/>
        <v>8546967.7899999991</v>
      </c>
      <c r="S205" s="116"/>
      <c r="T205" s="82"/>
      <c r="U205" s="82"/>
      <c r="V205" s="82"/>
      <c r="W205" s="82"/>
      <c r="X205" s="82"/>
      <c r="Y205" s="82"/>
      <c r="Z205" s="82"/>
      <c r="AA205" s="85"/>
      <c r="AB205" s="85"/>
      <c r="AC205" s="82"/>
      <c r="AD205" s="82"/>
      <c r="AE205" s="82"/>
      <c r="AF205" s="82"/>
    </row>
    <row r="206" spans="1:32" ht="36.75" thickBot="1" x14ac:dyDescent="0.25">
      <c r="A206" s="126"/>
      <c r="B206" s="83"/>
      <c r="C206" s="83"/>
      <c r="D206" s="83"/>
      <c r="E206" s="83"/>
      <c r="F206" s="13" t="s">
        <v>5</v>
      </c>
      <c r="G206" s="27">
        <f>H206+I206+J206+K206+L206++M206+N206+O206+P206+Q206+R206</f>
        <v>94899794.180000007</v>
      </c>
      <c r="H206" s="27">
        <v>8495932.1300000008</v>
      </c>
      <c r="I206" s="27">
        <v>7649430.04</v>
      </c>
      <c r="J206" s="28">
        <f>J207+J208</f>
        <v>7236239.54</v>
      </c>
      <c r="K206" s="39">
        <f>K212+K218+K223+K230+K236+K242+K248+K254+K260+K266</f>
        <v>8954327.3400000017</v>
      </c>
      <c r="L206" s="50">
        <f>L212+L218+L224+L230+L236+L242+L248+L254+L260+L266</f>
        <v>7865192.580000001</v>
      </c>
      <c r="M206" s="27">
        <f>M207+M208</f>
        <v>8196613.0800000001</v>
      </c>
      <c r="N206" s="39">
        <f>N207+N208</f>
        <v>9031759.0500000007</v>
      </c>
      <c r="O206" s="39">
        <f>O212+O218+O224+O230+O236+O242+O248+O254+O260+O266+O272</f>
        <v>8964766.0899999999</v>
      </c>
      <c r="P206" s="39">
        <f>P207+P208</f>
        <v>11328626.550000001</v>
      </c>
      <c r="Q206" s="39">
        <f>Q207+Q208</f>
        <v>8629939.9900000002</v>
      </c>
      <c r="R206" s="39">
        <f>R207+R208</f>
        <v>8546967.7899999991</v>
      </c>
      <c r="S206" s="117"/>
      <c r="T206" s="83"/>
      <c r="U206" s="83"/>
      <c r="V206" s="83"/>
      <c r="W206" s="83"/>
      <c r="X206" s="83"/>
      <c r="Y206" s="83"/>
      <c r="Z206" s="83"/>
      <c r="AA206" s="86"/>
      <c r="AB206" s="86"/>
      <c r="AC206" s="83"/>
      <c r="AD206" s="83"/>
      <c r="AE206" s="83"/>
      <c r="AF206" s="83"/>
    </row>
    <row r="207" spans="1:32" ht="48.75" thickBot="1" x14ac:dyDescent="0.25">
      <c r="A207" s="126"/>
      <c r="B207" s="83"/>
      <c r="C207" s="83"/>
      <c r="D207" s="83"/>
      <c r="E207" s="83"/>
      <c r="F207" s="13" t="s">
        <v>6</v>
      </c>
      <c r="G207" s="27">
        <f>H207+I207+J207+K207+L207++M207+N207+O207+P207+Q207+R207</f>
        <v>92360779.180000007</v>
      </c>
      <c r="H207" s="27">
        <v>8316790.1299999999</v>
      </c>
      <c r="I207" s="27">
        <v>7446923.04</v>
      </c>
      <c r="J207" s="28">
        <f>7063036.54-9700</f>
        <v>7053336.54</v>
      </c>
      <c r="K207" s="39">
        <f>K213+K219+K225+K231+K237+K243+K249+K255+K261+K267</f>
        <v>8777558.3400000017</v>
      </c>
      <c r="L207" s="50">
        <f>L213+L219+L225+L231+L237+L243+L249++L255+L261+L267</f>
        <v>7654274.580000001</v>
      </c>
      <c r="M207" s="27">
        <f>M213+M219+M225+M231+M237+M243+M249+M255+M261+M267</f>
        <v>7979568.0800000001</v>
      </c>
      <c r="N207" s="39">
        <f>N213+N219+N231+N237+N243+N249+N255+N261+N267</f>
        <v>8779271.0500000007</v>
      </c>
      <c r="O207" s="39">
        <f>O213+O219+O225++O231+O237+O243+O249+O255+O261+O267+O273</f>
        <v>8698816.0899999999</v>
      </c>
      <c r="P207" s="39">
        <f>P213+P219+P225+P231+P237+P243+P249+P255+P261+P267</f>
        <v>11043394.550000001</v>
      </c>
      <c r="Q207" s="39">
        <f>Q213+Q219+Q225+Q231+Q237+Q243+Q249+Q255+Q261+Q267</f>
        <v>8351826.9900000002</v>
      </c>
      <c r="R207" s="39">
        <f>R213+R219+R225+R231+R237+R243+R249+R255+R261+R267</f>
        <v>8259019.79</v>
      </c>
      <c r="S207" s="117"/>
      <c r="T207" s="83"/>
      <c r="U207" s="83"/>
      <c r="V207" s="83"/>
      <c r="W207" s="83"/>
      <c r="X207" s="83"/>
      <c r="Y207" s="83"/>
      <c r="Z207" s="83"/>
      <c r="AA207" s="86"/>
      <c r="AB207" s="86"/>
      <c r="AC207" s="83"/>
      <c r="AD207" s="83"/>
      <c r="AE207" s="83"/>
      <c r="AF207" s="83"/>
    </row>
    <row r="208" spans="1:32" ht="48.75" thickBot="1" x14ac:dyDescent="0.25">
      <c r="A208" s="126"/>
      <c r="B208" s="83"/>
      <c r="C208" s="83"/>
      <c r="D208" s="83"/>
      <c r="E208" s="83"/>
      <c r="F208" s="13" t="s">
        <v>7</v>
      </c>
      <c r="G208" s="27">
        <f>H208+I208+J208+K208+L208++M208+N208+O208+P208+Q208+R208</f>
        <v>2539015</v>
      </c>
      <c r="H208" s="27">
        <v>179142</v>
      </c>
      <c r="I208" s="27">
        <v>202507</v>
      </c>
      <c r="J208" s="28">
        <v>182903</v>
      </c>
      <c r="K208" s="39">
        <v>176769</v>
      </c>
      <c r="L208" s="50">
        <f>21646+189272</f>
        <v>210918</v>
      </c>
      <c r="M208" s="27">
        <f t="shared" ref="M208:R208" si="42">M226</f>
        <v>217045</v>
      </c>
      <c r="N208" s="39">
        <f t="shared" si="42"/>
        <v>252488</v>
      </c>
      <c r="O208" s="39">
        <f t="shared" si="42"/>
        <v>265950</v>
      </c>
      <c r="P208" s="39">
        <f t="shared" si="42"/>
        <v>285232</v>
      </c>
      <c r="Q208" s="39">
        <f t="shared" si="42"/>
        <v>278113</v>
      </c>
      <c r="R208" s="39">
        <f t="shared" si="42"/>
        <v>287948</v>
      </c>
      <c r="S208" s="117"/>
      <c r="T208" s="83"/>
      <c r="U208" s="83"/>
      <c r="V208" s="83"/>
      <c r="W208" s="83"/>
      <c r="X208" s="83"/>
      <c r="Y208" s="83"/>
      <c r="Z208" s="83"/>
      <c r="AA208" s="86"/>
      <c r="AB208" s="86"/>
      <c r="AC208" s="83"/>
      <c r="AD208" s="83"/>
      <c r="AE208" s="83"/>
      <c r="AF208" s="83"/>
    </row>
    <row r="209" spans="1:32" ht="48.75" thickBot="1" x14ac:dyDescent="0.25">
      <c r="A209" s="126"/>
      <c r="B209" s="83"/>
      <c r="C209" s="83"/>
      <c r="D209" s="83"/>
      <c r="E209" s="83"/>
      <c r="F209" s="13" t="s">
        <v>8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39"/>
      <c r="S209" s="117"/>
      <c r="T209" s="83"/>
      <c r="U209" s="83"/>
      <c r="V209" s="83"/>
      <c r="W209" s="83"/>
      <c r="X209" s="83"/>
      <c r="Y209" s="83"/>
      <c r="Z209" s="83"/>
      <c r="AA209" s="86"/>
      <c r="AB209" s="86"/>
      <c r="AC209" s="83"/>
      <c r="AD209" s="83"/>
      <c r="AE209" s="83"/>
      <c r="AF209" s="83"/>
    </row>
    <row r="210" spans="1:32" ht="24.75" thickBot="1" x14ac:dyDescent="0.25">
      <c r="A210" s="127"/>
      <c r="B210" s="84"/>
      <c r="C210" s="84"/>
      <c r="D210" s="84"/>
      <c r="E210" s="84"/>
      <c r="F210" s="13" t="s">
        <v>9</v>
      </c>
      <c r="G210" s="27"/>
      <c r="H210" s="27"/>
      <c r="I210" s="27"/>
      <c r="J210" s="28"/>
      <c r="K210" s="39"/>
      <c r="L210" s="50"/>
      <c r="M210" s="27"/>
      <c r="N210" s="39"/>
      <c r="O210" s="39"/>
      <c r="P210" s="39"/>
      <c r="Q210" s="39"/>
      <c r="R210" s="39"/>
      <c r="S210" s="118"/>
      <c r="T210" s="84"/>
      <c r="U210" s="84"/>
      <c r="V210" s="84"/>
      <c r="W210" s="84"/>
      <c r="X210" s="84"/>
      <c r="Y210" s="84"/>
      <c r="Z210" s="84"/>
      <c r="AA210" s="87"/>
      <c r="AB210" s="87"/>
      <c r="AC210" s="84"/>
      <c r="AD210" s="84"/>
      <c r="AE210" s="84"/>
      <c r="AF210" s="84"/>
    </row>
    <row r="211" spans="1:32" ht="12.75" customHeight="1" thickBot="1" x14ac:dyDescent="0.25">
      <c r="A211" s="108" t="s">
        <v>109</v>
      </c>
      <c r="B211" s="82" t="s">
        <v>41</v>
      </c>
      <c r="C211" s="82">
        <v>2014</v>
      </c>
      <c r="D211" s="82">
        <v>2024</v>
      </c>
      <c r="E211" s="82"/>
      <c r="F211" s="17" t="s">
        <v>4</v>
      </c>
      <c r="G211" s="24">
        <f>H211+I211+J211+K211+L211++M211+N211+O211+P211+Q211+R211</f>
        <v>29366424.579999998</v>
      </c>
      <c r="H211" s="24">
        <v>3467742.59</v>
      </c>
      <c r="I211" s="24">
        <v>2660563.5699999998</v>
      </c>
      <c r="J211" s="33">
        <f t="shared" ref="J211:O212" si="43">J212</f>
        <v>2204090.37</v>
      </c>
      <c r="K211" s="42">
        <f t="shared" si="43"/>
        <v>2293817.11</v>
      </c>
      <c r="L211" s="53">
        <f t="shared" si="43"/>
        <v>2361712.86</v>
      </c>
      <c r="M211" s="24">
        <f t="shared" si="43"/>
        <v>2428343.13</v>
      </c>
      <c r="N211" s="42">
        <f t="shared" si="43"/>
        <v>2113487.06</v>
      </c>
      <c r="O211" s="42">
        <f t="shared" si="43"/>
        <v>2616617.89</v>
      </c>
      <c r="P211" s="42">
        <f t="shared" ref="P211:R212" si="44">P212</f>
        <v>3995350</v>
      </c>
      <c r="Q211" s="42">
        <f t="shared" si="44"/>
        <v>2592700</v>
      </c>
      <c r="R211" s="42">
        <f t="shared" si="44"/>
        <v>2632000</v>
      </c>
      <c r="S211" s="82" t="s">
        <v>42</v>
      </c>
      <c r="T211" s="82" t="s">
        <v>43</v>
      </c>
      <c r="U211" s="82">
        <v>100</v>
      </c>
      <c r="V211" s="82">
        <v>100</v>
      </c>
      <c r="W211" s="82">
        <v>100</v>
      </c>
      <c r="X211" s="82">
        <v>100</v>
      </c>
      <c r="Y211" s="82">
        <v>100</v>
      </c>
      <c r="Z211" s="82">
        <v>92</v>
      </c>
      <c r="AA211" s="85">
        <v>100</v>
      </c>
      <c r="AB211" s="85">
        <v>100</v>
      </c>
      <c r="AC211" s="82">
        <v>100</v>
      </c>
      <c r="AD211" s="82"/>
      <c r="AE211" s="82"/>
      <c r="AF211" s="82"/>
    </row>
    <row r="212" spans="1:32" ht="36.75" thickBot="1" x14ac:dyDescent="0.25">
      <c r="A212" s="109"/>
      <c r="B212" s="83"/>
      <c r="C212" s="83"/>
      <c r="D212" s="83"/>
      <c r="E212" s="83"/>
      <c r="F212" s="13" t="s">
        <v>5</v>
      </c>
      <c r="G212" s="27">
        <f>H212+I212+J212+K212+L212++M212+N212+O212+P212+Q212+R212</f>
        <v>29366424.579999998</v>
      </c>
      <c r="H212" s="27">
        <v>3467742.59</v>
      </c>
      <c r="I212" s="27">
        <v>2660563.5699999998</v>
      </c>
      <c r="J212" s="28">
        <f t="shared" si="43"/>
        <v>2204090.37</v>
      </c>
      <c r="K212" s="39">
        <f t="shared" si="43"/>
        <v>2293817.11</v>
      </c>
      <c r="L212" s="50">
        <f t="shared" si="43"/>
        <v>2361712.86</v>
      </c>
      <c r="M212" s="27">
        <f t="shared" si="43"/>
        <v>2428343.13</v>
      </c>
      <c r="N212" s="39">
        <f t="shared" si="43"/>
        <v>2113487.06</v>
      </c>
      <c r="O212" s="39">
        <f t="shared" si="43"/>
        <v>2616617.89</v>
      </c>
      <c r="P212" s="39">
        <f t="shared" si="44"/>
        <v>3995350</v>
      </c>
      <c r="Q212" s="39">
        <f t="shared" si="44"/>
        <v>2592700</v>
      </c>
      <c r="R212" s="39">
        <f t="shared" si="44"/>
        <v>2632000</v>
      </c>
      <c r="S212" s="83"/>
      <c r="T212" s="83"/>
      <c r="U212" s="83"/>
      <c r="V212" s="83"/>
      <c r="W212" s="83"/>
      <c r="X212" s="83"/>
      <c r="Y212" s="83"/>
      <c r="Z212" s="83"/>
      <c r="AA212" s="86"/>
      <c r="AB212" s="86"/>
      <c r="AC212" s="83"/>
      <c r="AD212" s="83"/>
      <c r="AE212" s="83"/>
      <c r="AF212" s="83"/>
    </row>
    <row r="213" spans="1:32" ht="48.75" thickBot="1" x14ac:dyDescent="0.25">
      <c r="A213" s="109"/>
      <c r="B213" s="83"/>
      <c r="C213" s="83"/>
      <c r="D213" s="83"/>
      <c r="E213" s="83"/>
      <c r="F213" s="13" t="s">
        <v>6</v>
      </c>
      <c r="G213" s="27">
        <f>H213+I213+J213+K213+L213++M213+N213+O213+P213+Q213+R213</f>
        <v>29366424.579999998</v>
      </c>
      <c r="H213" s="27">
        <v>3467742.59</v>
      </c>
      <c r="I213" s="27">
        <v>2660563.5699999998</v>
      </c>
      <c r="J213" s="28">
        <v>2204090.37</v>
      </c>
      <c r="K213" s="39">
        <v>2293817.11</v>
      </c>
      <c r="L213" s="50">
        <v>2361712.86</v>
      </c>
      <c r="M213" s="27">
        <v>2428343.13</v>
      </c>
      <c r="N213" s="39">
        <v>2113487.06</v>
      </c>
      <c r="O213" s="39">
        <v>2616617.89</v>
      </c>
      <c r="P213" s="39">
        <f>2335970.13+1631729.87+27650</f>
        <v>3995350</v>
      </c>
      <c r="Q213" s="39">
        <f>788054.97+1829645.03-25000</f>
        <v>2592700</v>
      </c>
      <c r="R213" s="39">
        <f>695624.97+1936375.03</f>
        <v>2632000</v>
      </c>
      <c r="S213" s="83"/>
      <c r="T213" s="83"/>
      <c r="U213" s="83"/>
      <c r="V213" s="83"/>
      <c r="W213" s="83"/>
      <c r="X213" s="83"/>
      <c r="Y213" s="83"/>
      <c r="Z213" s="83"/>
      <c r="AA213" s="86"/>
      <c r="AB213" s="86"/>
      <c r="AC213" s="83"/>
      <c r="AD213" s="83"/>
      <c r="AE213" s="83"/>
      <c r="AF213" s="83"/>
    </row>
    <row r="214" spans="1:32" ht="48.75" thickBot="1" x14ac:dyDescent="0.25">
      <c r="A214" s="109"/>
      <c r="B214" s="83"/>
      <c r="C214" s="83"/>
      <c r="D214" s="83"/>
      <c r="E214" s="83"/>
      <c r="F214" s="13" t="s">
        <v>7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83"/>
      <c r="T214" s="83"/>
      <c r="U214" s="83"/>
      <c r="V214" s="83"/>
      <c r="W214" s="83"/>
      <c r="X214" s="83"/>
      <c r="Y214" s="83"/>
      <c r="Z214" s="83"/>
      <c r="AA214" s="86"/>
      <c r="AB214" s="86"/>
      <c r="AC214" s="83"/>
      <c r="AD214" s="83"/>
      <c r="AE214" s="83"/>
      <c r="AF214" s="83"/>
    </row>
    <row r="215" spans="1:32" ht="48.75" thickBot="1" x14ac:dyDescent="0.25">
      <c r="A215" s="109"/>
      <c r="B215" s="83"/>
      <c r="C215" s="83"/>
      <c r="D215" s="83"/>
      <c r="E215" s="83"/>
      <c r="F215" s="13" t="s">
        <v>8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83"/>
      <c r="T215" s="83"/>
      <c r="U215" s="83"/>
      <c r="V215" s="83"/>
      <c r="W215" s="83"/>
      <c r="X215" s="83"/>
      <c r="Y215" s="83"/>
      <c r="Z215" s="83"/>
      <c r="AA215" s="86"/>
      <c r="AB215" s="86"/>
      <c r="AC215" s="83"/>
      <c r="AD215" s="83"/>
      <c r="AE215" s="83"/>
      <c r="AF215" s="83"/>
    </row>
    <row r="216" spans="1:32" ht="24.75" thickBot="1" x14ac:dyDescent="0.25">
      <c r="A216" s="110"/>
      <c r="B216" s="84"/>
      <c r="C216" s="84"/>
      <c r="D216" s="84"/>
      <c r="E216" s="84"/>
      <c r="F216" s="13" t="s">
        <v>9</v>
      </c>
      <c r="G216" s="27"/>
      <c r="H216" s="27"/>
      <c r="I216" s="27"/>
      <c r="J216" s="28"/>
      <c r="K216" s="39"/>
      <c r="L216" s="50"/>
      <c r="M216" s="27"/>
      <c r="N216" s="39"/>
      <c r="O216" s="39"/>
      <c r="P216" s="39"/>
      <c r="Q216" s="39"/>
      <c r="R216" s="39"/>
      <c r="S216" s="84"/>
      <c r="T216" s="84"/>
      <c r="U216" s="84"/>
      <c r="V216" s="84"/>
      <c r="W216" s="84"/>
      <c r="X216" s="84"/>
      <c r="Y216" s="84"/>
      <c r="Z216" s="84"/>
      <c r="AA216" s="87"/>
      <c r="AB216" s="87"/>
      <c r="AC216" s="84"/>
      <c r="AD216" s="84"/>
      <c r="AE216" s="84"/>
      <c r="AF216" s="84"/>
    </row>
    <row r="217" spans="1:32" ht="12.75" customHeight="1" thickBot="1" x14ac:dyDescent="0.25">
      <c r="A217" s="125" t="s">
        <v>110</v>
      </c>
      <c r="B217" s="82" t="s">
        <v>44</v>
      </c>
      <c r="C217" s="82">
        <v>2014</v>
      </c>
      <c r="D217" s="82">
        <v>2024</v>
      </c>
      <c r="E217" s="82"/>
      <c r="F217" s="17" t="s">
        <v>4</v>
      </c>
      <c r="G217" s="24">
        <f>H217+I217+J217+K217+L217++M217+N217+O217+P217+Q217+R217</f>
        <v>57997348.850000009</v>
      </c>
      <c r="H217" s="24">
        <v>4720442.34</v>
      </c>
      <c r="I217" s="24">
        <v>4694551.07</v>
      </c>
      <c r="J217" s="33">
        <f t="shared" ref="J217:O218" si="45">J218</f>
        <v>4733515.1100000003</v>
      </c>
      <c r="K217" s="42">
        <f t="shared" si="45"/>
        <v>5238651.6900000004</v>
      </c>
      <c r="L217" s="53">
        <f t="shared" si="45"/>
        <v>4942285.03</v>
      </c>
      <c r="M217" s="24">
        <f t="shared" si="45"/>
        <v>5235840</v>
      </c>
      <c r="N217" s="42">
        <f t="shared" si="45"/>
        <v>5269092.67</v>
      </c>
      <c r="O217" s="42">
        <f t="shared" si="45"/>
        <v>5417248.2000000002</v>
      </c>
      <c r="P217" s="42">
        <f t="shared" ref="P217:R218" si="46">P218</f>
        <v>6561575.96</v>
      </c>
      <c r="Q217" s="42">
        <f t="shared" si="46"/>
        <v>5658126.9900000002</v>
      </c>
      <c r="R217" s="42">
        <f t="shared" si="46"/>
        <v>5526019.79</v>
      </c>
      <c r="S217" s="82" t="s">
        <v>45</v>
      </c>
      <c r="T217" s="82" t="s">
        <v>43</v>
      </c>
      <c r="U217" s="128">
        <f>(V217+W217+X217+Y217+Z217+AB217+AC217)/7</f>
        <v>97.285714285714292</v>
      </c>
      <c r="V217" s="82">
        <v>97</v>
      </c>
      <c r="W217" s="82">
        <v>95</v>
      </c>
      <c r="X217" s="82">
        <v>100</v>
      </c>
      <c r="Y217" s="82">
        <v>100</v>
      </c>
      <c r="Z217" s="82">
        <v>89</v>
      </c>
      <c r="AA217" s="85">
        <v>100</v>
      </c>
      <c r="AB217" s="85">
        <v>100</v>
      </c>
      <c r="AC217" s="82">
        <v>100</v>
      </c>
      <c r="AD217" s="82"/>
      <c r="AE217" s="82"/>
      <c r="AF217" s="82"/>
    </row>
    <row r="218" spans="1:32" ht="36.75" thickBot="1" x14ac:dyDescent="0.25">
      <c r="A218" s="126"/>
      <c r="B218" s="83"/>
      <c r="C218" s="83"/>
      <c r="D218" s="83"/>
      <c r="E218" s="83"/>
      <c r="F218" s="13" t="s">
        <v>5</v>
      </c>
      <c r="G218" s="27">
        <f>H218+I218+J218+K218+L218++M218+N218+O218+P218+Q218+R218</f>
        <v>57997348.850000009</v>
      </c>
      <c r="H218" s="27">
        <v>4720442.34</v>
      </c>
      <c r="I218" s="27">
        <v>4694551.07</v>
      </c>
      <c r="J218" s="28">
        <f t="shared" si="45"/>
        <v>4733515.1100000003</v>
      </c>
      <c r="K218" s="39">
        <f t="shared" si="45"/>
        <v>5238651.6900000004</v>
      </c>
      <c r="L218" s="50">
        <f t="shared" si="45"/>
        <v>4942285.03</v>
      </c>
      <c r="M218" s="27">
        <f t="shared" si="45"/>
        <v>5235840</v>
      </c>
      <c r="N218" s="39">
        <f t="shared" si="45"/>
        <v>5269092.67</v>
      </c>
      <c r="O218" s="39">
        <f t="shared" si="45"/>
        <v>5417248.2000000002</v>
      </c>
      <c r="P218" s="39">
        <f t="shared" si="46"/>
        <v>6561575.96</v>
      </c>
      <c r="Q218" s="39">
        <f t="shared" si="46"/>
        <v>5658126.9900000002</v>
      </c>
      <c r="R218" s="39">
        <f t="shared" si="46"/>
        <v>5526019.79</v>
      </c>
      <c r="S218" s="83"/>
      <c r="T218" s="83"/>
      <c r="U218" s="129"/>
      <c r="V218" s="83"/>
      <c r="W218" s="83"/>
      <c r="X218" s="83"/>
      <c r="Y218" s="83"/>
      <c r="Z218" s="83"/>
      <c r="AA218" s="86"/>
      <c r="AB218" s="86"/>
      <c r="AC218" s="83"/>
      <c r="AD218" s="83"/>
      <c r="AE218" s="83"/>
      <c r="AF218" s="83"/>
    </row>
    <row r="219" spans="1:32" ht="48.75" thickBot="1" x14ac:dyDescent="0.25">
      <c r="A219" s="126"/>
      <c r="B219" s="83"/>
      <c r="C219" s="83"/>
      <c r="D219" s="83"/>
      <c r="E219" s="83"/>
      <c r="F219" s="13" t="s">
        <v>6</v>
      </c>
      <c r="G219" s="27">
        <f>H219+I219+J219+K219+L219++M219+N219+O219+P219+Q219+R219</f>
        <v>57997348.850000009</v>
      </c>
      <c r="H219" s="27">
        <v>4720442.34</v>
      </c>
      <c r="I219" s="27">
        <v>4694551.07</v>
      </c>
      <c r="J219" s="28">
        <v>4733515.1100000003</v>
      </c>
      <c r="K219" s="39">
        <v>5238651.6900000004</v>
      </c>
      <c r="L219" s="50">
        <v>4942285.03</v>
      </c>
      <c r="M219" s="27">
        <f>4736080-34140+533900</f>
        <v>5235840</v>
      </c>
      <c r="N219" s="39">
        <v>5269092.67</v>
      </c>
      <c r="O219" s="39">
        <v>5417248.2000000002</v>
      </c>
      <c r="P219" s="39">
        <f>4630240+1564444.55+162200+1000+204531.41-840</f>
        <v>6561575.96</v>
      </c>
      <c r="Q219" s="39">
        <f>4012838.15+1645288.84</f>
        <v>5658126.9900000002</v>
      </c>
      <c r="R219" s="39">
        <f>4129365.07+1396654.72</f>
        <v>5526019.79</v>
      </c>
      <c r="S219" s="83"/>
      <c r="T219" s="83"/>
      <c r="U219" s="129"/>
      <c r="V219" s="83"/>
      <c r="W219" s="83"/>
      <c r="X219" s="83"/>
      <c r="Y219" s="83"/>
      <c r="Z219" s="83"/>
      <c r="AA219" s="86"/>
      <c r="AB219" s="86"/>
      <c r="AC219" s="83"/>
      <c r="AD219" s="83"/>
      <c r="AE219" s="83"/>
      <c r="AF219" s="83"/>
    </row>
    <row r="220" spans="1:32" ht="48.75" thickBot="1" x14ac:dyDescent="0.25">
      <c r="A220" s="126"/>
      <c r="B220" s="83"/>
      <c r="C220" s="83"/>
      <c r="D220" s="83"/>
      <c r="E220" s="83"/>
      <c r="F220" s="13" t="s">
        <v>7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83"/>
      <c r="T220" s="83"/>
      <c r="U220" s="129"/>
      <c r="V220" s="83"/>
      <c r="W220" s="83"/>
      <c r="X220" s="83"/>
      <c r="Y220" s="83"/>
      <c r="Z220" s="83"/>
      <c r="AA220" s="86"/>
      <c r="AB220" s="86"/>
      <c r="AC220" s="83"/>
      <c r="AD220" s="83"/>
      <c r="AE220" s="83"/>
      <c r="AF220" s="83"/>
    </row>
    <row r="221" spans="1:32" ht="48.75" thickBot="1" x14ac:dyDescent="0.25">
      <c r="A221" s="126"/>
      <c r="B221" s="83"/>
      <c r="C221" s="83"/>
      <c r="D221" s="83"/>
      <c r="E221" s="83"/>
      <c r="F221" s="13" t="s">
        <v>8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83"/>
      <c r="T221" s="83"/>
      <c r="U221" s="129"/>
      <c r="V221" s="83"/>
      <c r="W221" s="83"/>
      <c r="X221" s="83"/>
      <c r="Y221" s="83"/>
      <c r="Z221" s="83"/>
      <c r="AA221" s="86"/>
      <c r="AB221" s="86"/>
      <c r="AC221" s="83"/>
      <c r="AD221" s="83"/>
      <c r="AE221" s="83"/>
      <c r="AF221" s="83"/>
    </row>
    <row r="222" spans="1:32" ht="24.75" thickBot="1" x14ac:dyDescent="0.25">
      <c r="A222" s="127"/>
      <c r="B222" s="84"/>
      <c r="C222" s="84"/>
      <c r="D222" s="84"/>
      <c r="E222" s="84"/>
      <c r="F222" s="14" t="s">
        <v>9</v>
      </c>
      <c r="G222" s="29"/>
      <c r="H222" s="29"/>
      <c r="I222" s="29"/>
      <c r="J222" s="30"/>
      <c r="K222" s="40"/>
      <c r="L222" s="51"/>
      <c r="M222" s="29"/>
      <c r="N222" s="40"/>
      <c r="O222" s="40"/>
      <c r="P222" s="40"/>
      <c r="Q222" s="40"/>
      <c r="R222" s="40"/>
      <c r="S222" s="84"/>
      <c r="T222" s="84"/>
      <c r="U222" s="130"/>
      <c r="V222" s="84"/>
      <c r="W222" s="84"/>
      <c r="X222" s="84"/>
      <c r="Y222" s="84"/>
      <c r="Z222" s="84"/>
      <c r="AA222" s="87"/>
      <c r="AB222" s="87"/>
      <c r="AC222" s="84"/>
      <c r="AD222" s="84"/>
      <c r="AE222" s="84"/>
      <c r="AF222" s="84"/>
    </row>
    <row r="223" spans="1:32" ht="43.5" customHeight="1" thickBot="1" x14ac:dyDescent="0.25">
      <c r="A223" s="125" t="s">
        <v>111</v>
      </c>
      <c r="B223" s="82" t="s">
        <v>46</v>
      </c>
      <c r="C223" s="82">
        <v>2014</v>
      </c>
      <c r="D223" s="82">
        <v>2024</v>
      </c>
      <c r="E223" s="82"/>
      <c r="F223" s="18" t="s">
        <v>4</v>
      </c>
      <c r="G223" s="26">
        <f>H223+I223+J223+K223+L223++M223+N223+O223+P223+Q223+R223</f>
        <v>2539015</v>
      </c>
      <c r="H223" s="31">
        <v>179142</v>
      </c>
      <c r="I223" s="31">
        <v>202507</v>
      </c>
      <c r="J223" s="32">
        <v>182903</v>
      </c>
      <c r="K223" s="41">
        <f t="shared" ref="K223:R223" si="47">K224</f>
        <v>176769</v>
      </c>
      <c r="L223" s="52">
        <f t="shared" si="47"/>
        <v>210918</v>
      </c>
      <c r="M223" s="31">
        <f t="shared" si="47"/>
        <v>217045</v>
      </c>
      <c r="N223" s="41">
        <f t="shared" si="47"/>
        <v>252488</v>
      </c>
      <c r="O223" s="41">
        <f t="shared" si="47"/>
        <v>265950</v>
      </c>
      <c r="P223" s="41">
        <f t="shared" si="47"/>
        <v>285232</v>
      </c>
      <c r="Q223" s="41">
        <f t="shared" si="47"/>
        <v>278113</v>
      </c>
      <c r="R223" s="41">
        <f t="shared" si="47"/>
        <v>287948</v>
      </c>
      <c r="S223" s="82" t="s">
        <v>45</v>
      </c>
      <c r="T223" s="82" t="s">
        <v>43</v>
      </c>
      <c r="U223" s="82">
        <v>100</v>
      </c>
      <c r="V223" s="82">
        <v>100</v>
      </c>
      <c r="W223" s="82">
        <v>100</v>
      </c>
      <c r="X223" s="82">
        <v>100</v>
      </c>
      <c r="Y223" s="82">
        <v>100</v>
      </c>
      <c r="Z223" s="82">
        <v>100</v>
      </c>
      <c r="AA223" s="85">
        <v>100</v>
      </c>
      <c r="AB223" s="85">
        <v>100</v>
      </c>
      <c r="AC223" s="82">
        <v>100</v>
      </c>
      <c r="AD223" s="82"/>
      <c r="AE223" s="82"/>
      <c r="AF223" s="82"/>
    </row>
    <row r="224" spans="1:32" ht="36.75" thickBot="1" x14ac:dyDescent="0.25">
      <c r="A224" s="126"/>
      <c r="B224" s="83"/>
      <c r="C224" s="83"/>
      <c r="D224" s="83"/>
      <c r="E224" s="83"/>
      <c r="F224" s="13" t="s">
        <v>5</v>
      </c>
      <c r="G224" s="27">
        <f>H224+I224+J224+K224+L224++M224+N224+O224+P224+Q224+R224</f>
        <v>2539015</v>
      </c>
      <c r="H224" s="27">
        <v>179142</v>
      </c>
      <c r="I224" s="27">
        <v>202507</v>
      </c>
      <c r="J224" s="28">
        <v>182903</v>
      </c>
      <c r="K224" s="39">
        <f t="shared" ref="K224:P224" si="48">K226</f>
        <v>176769</v>
      </c>
      <c r="L224" s="50">
        <f t="shared" si="48"/>
        <v>210918</v>
      </c>
      <c r="M224" s="27">
        <f t="shared" si="48"/>
        <v>217045</v>
      </c>
      <c r="N224" s="39">
        <f t="shared" si="48"/>
        <v>252488</v>
      </c>
      <c r="O224" s="39">
        <f t="shared" si="48"/>
        <v>265950</v>
      </c>
      <c r="P224" s="39">
        <f t="shared" si="48"/>
        <v>285232</v>
      </c>
      <c r="Q224" s="39">
        <f t="shared" ref="Q224" si="49">Q226</f>
        <v>278113</v>
      </c>
      <c r="R224" s="39">
        <f t="shared" ref="R224" si="50">R226</f>
        <v>287948</v>
      </c>
      <c r="S224" s="83"/>
      <c r="T224" s="83"/>
      <c r="U224" s="83"/>
      <c r="V224" s="83"/>
      <c r="W224" s="83"/>
      <c r="X224" s="83"/>
      <c r="Y224" s="83"/>
      <c r="Z224" s="83"/>
      <c r="AA224" s="86"/>
      <c r="AB224" s="86"/>
      <c r="AC224" s="83"/>
      <c r="AD224" s="83"/>
      <c r="AE224" s="83"/>
      <c r="AF224" s="83"/>
    </row>
    <row r="225" spans="1:32" ht="48.75" thickBot="1" x14ac:dyDescent="0.25">
      <c r="A225" s="126"/>
      <c r="B225" s="83"/>
      <c r="C225" s="83"/>
      <c r="D225" s="83"/>
      <c r="E225" s="83"/>
      <c r="F225" s="13" t="s">
        <v>6</v>
      </c>
      <c r="G225" s="27">
        <f>H225+I225+J225+K225+L225++M225+N225+O225+P225+Q225+R225</f>
        <v>0</v>
      </c>
      <c r="H225" s="27">
        <v>0</v>
      </c>
      <c r="I225" s="27">
        <v>0</v>
      </c>
      <c r="J225" s="28">
        <v>0</v>
      </c>
      <c r="K225" s="39">
        <v>0</v>
      </c>
      <c r="L225" s="50">
        <v>0</v>
      </c>
      <c r="M225" s="27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83"/>
      <c r="T225" s="83"/>
      <c r="U225" s="83"/>
      <c r="V225" s="83"/>
      <c r="W225" s="83"/>
      <c r="X225" s="83"/>
      <c r="Y225" s="83"/>
      <c r="Z225" s="83"/>
      <c r="AA225" s="86"/>
      <c r="AB225" s="86"/>
      <c r="AC225" s="83"/>
      <c r="AD225" s="83"/>
      <c r="AE225" s="83"/>
      <c r="AF225" s="83"/>
    </row>
    <row r="226" spans="1:32" ht="48.75" thickBot="1" x14ac:dyDescent="0.25">
      <c r="A226" s="126"/>
      <c r="B226" s="83"/>
      <c r="C226" s="83"/>
      <c r="D226" s="83"/>
      <c r="E226" s="83"/>
      <c r="F226" s="13" t="s">
        <v>7</v>
      </c>
      <c r="G226" s="27">
        <f>H226+I226+J226+K226+L226++M226+N226+O226+P226+Q226+R226</f>
        <v>2539015</v>
      </c>
      <c r="H226" s="27">
        <v>179142</v>
      </c>
      <c r="I226" s="27">
        <v>202507</v>
      </c>
      <c r="J226" s="28">
        <v>182903</v>
      </c>
      <c r="K226" s="39">
        <v>176769</v>
      </c>
      <c r="L226" s="50">
        <f>189272+21646</f>
        <v>210918</v>
      </c>
      <c r="M226" s="27">
        <v>217045</v>
      </c>
      <c r="N226" s="39">
        <v>252488</v>
      </c>
      <c r="O226" s="39">
        <v>265950</v>
      </c>
      <c r="P226" s="39">
        <f>269084+16148</f>
        <v>285232</v>
      </c>
      <c r="Q226" s="39">
        <v>278113</v>
      </c>
      <c r="R226" s="39">
        <v>287948</v>
      </c>
      <c r="S226" s="83"/>
      <c r="T226" s="83"/>
      <c r="U226" s="83"/>
      <c r="V226" s="83"/>
      <c r="W226" s="83"/>
      <c r="X226" s="83"/>
      <c r="Y226" s="83"/>
      <c r="Z226" s="83"/>
      <c r="AA226" s="86"/>
      <c r="AB226" s="86"/>
      <c r="AC226" s="83"/>
      <c r="AD226" s="83"/>
      <c r="AE226" s="83"/>
      <c r="AF226" s="83"/>
    </row>
    <row r="227" spans="1:32" ht="48.75" thickBot="1" x14ac:dyDescent="0.25">
      <c r="A227" s="126"/>
      <c r="B227" s="83"/>
      <c r="C227" s="83"/>
      <c r="D227" s="83"/>
      <c r="E227" s="83"/>
      <c r="F227" s="13" t="s">
        <v>8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83"/>
      <c r="T227" s="83"/>
      <c r="U227" s="83"/>
      <c r="V227" s="83"/>
      <c r="W227" s="83"/>
      <c r="X227" s="83"/>
      <c r="Y227" s="83"/>
      <c r="Z227" s="83"/>
      <c r="AA227" s="86"/>
      <c r="AB227" s="86"/>
      <c r="AC227" s="83"/>
      <c r="AD227" s="83"/>
      <c r="AE227" s="83"/>
      <c r="AF227" s="83"/>
    </row>
    <row r="228" spans="1:32" ht="80.25" customHeight="1" thickBot="1" x14ac:dyDescent="0.25">
      <c r="A228" s="127"/>
      <c r="B228" s="84"/>
      <c r="C228" s="84"/>
      <c r="D228" s="84"/>
      <c r="E228" s="84"/>
      <c r="F228" s="13" t="s">
        <v>9</v>
      </c>
      <c r="G228" s="27"/>
      <c r="H228" s="27"/>
      <c r="I228" s="27"/>
      <c r="J228" s="28"/>
      <c r="K228" s="39"/>
      <c r="L228" s="50"/>
      <c r="M228" s="27"/>
      <c r="N228" s="39"/>
      <c r="O228" s="39"/>
      <c r="P228" s="39"/>
      <c r="Q228" s="39"/>
      <c r="R228" s="39"/>
      <c r="S228" s="84"/>
      <c r="T228" s="84"/>
      <c r="U228" s="84"/>
      <c r="V228" s="84"/>
      <c r="W228" s="84"/>
      <c r="X228" s="84"/>
      <c r="Y228" s="84"/>
      <c r="Z228" s="84"/>
      <c r="AA228" s="87"/>
      <c r="AB228" s="87"/>
      <c r="AC228" s="84"/>
      <c r="AD228" s="84"/>
      <c r="AE228" s="84"/>
      <c r="AF228" s="84"/>
    </row>
    <row r="229" spans="1:32" ht="12.75" customHeight="1" thickBot="1" x14ac:dyDescent="0.25">
      <c r="A229" s="125" t="s">
        <v>112</v>
      </c>
      <c r="B229" s="82" t="s">
        <v>47</v>
      </c>
      <c r="C229" s="82">
        <v>2014</v>
      </c>
      <c r="D229" s="82">
        <v>2024</v>
      </c>
      <c r="E229" s="82"/>
      <c r="F229" s="17" t="s">
        <v>4</v>
      </c>
      <c r="G229" s="24">
        <f>H229+I229+J229+K229+L229++M229+N229+O229+P229+Q229+R229</f>
        <v>607950</v>
      </c>
      <c r="H229" s="24">
        <v>0</v>
      </c>
      <c r="I229" s="24">
        <v>0</v>
      </c>
      <c r="J229" s="33">
        <v>0</v>
      </c>
      <c r="K229" s="42">
        <f t="shared" ref="K229:M230" si="51">K230</f>
        <v>0</v>
      </c>
      <c r="L229" s="53">
        <f t="shared" si="51"/>
        <v>0</v>
      </c>
      <c r="M229" s="24">
        <f t="shared" si="51"/>
        <v>210000</v>
      </c>
      <c r="N229" s="42">
        <f t="shared" ref="N229:R230" si="52">N230</f>
        <v>0</v>
      </c>
      <c r="O229" s="42">
        <f t="shared" si="52"/>
        <v>337950</v>
      </c>
      <c r="P229" s="42">
        <f t="shared" si="52"/>
        <v>60000</v>
      </c>
      <c r="Q229" s="42">
        <f t="shared" si="52"/>
        <v>0</v>
      </c>
      <c r="R229" s="42">
        <f t="shared" si="52"/>
        <v>0</v>
      </c>
      <c r="S229" s="82" t="s">
        <v>48</v>
      </c>
      <c r="T229" s="82" t="s">
        <v>21</v>
      </c>
      <c r="U229" s="82">
        <v>2</v>
      </c>
      <c r="V229" s="82">
        <v>0</v>
      </c>
      <c r="W229" s="82">
        <v>0</v>
      </c>
      <c r="X229" s="82">
        <v>0</v>
      </c>
      <c r="Y229" s="82">
        <v>0</v>
      </c>
      <c r="Z229" s="82">
        <v>0</v>
      </c>
      <c r="AA229" s="85">
        <v>0</v>
      </c>
      <c r="AB229" s="85">
        <v>0</v>
      </c>
      <c r="AC229" s="82">
        <v>100</v>
      </c>
      <c r="AD229" s="82"/>
      <c r="AE229" s="82"/>
      <c r="AF229" s="82"/>
    </row>
    <row r="230" spans="1:32" ht="36.75" thickBot="1" x14ac:dyDescent="0.25">
      <c r="A230" s="126"/>
      <c r="B230" s="83"/>
      <c r="C230" s="83"/>
      <c r="D230" s="83"/>
      <c r="E230" s="83"/>
      <c r="F230" s="13" t="s">
        <v>5</v>
      </c>
      <c r="G230" s="27">
        <f>H230+I230+J230+K230+L230++M230+N230+O230+P230+Q230+R230</f>
        <v>607950</v>
      </c>
      <c r="H230" s="27">
        <v>0</v>
      </c>
      <c r="I230" s="27">
        <v>0</v>
      </c>
      <c r="J230" s="28">
        <v>0</v>
      </c>
      <c r="K230" s="39">
        <f t="shared" si="51"/>
        <v>0</v>
      </c>
      <c r="L230" s="50">
        <f t="shared" si="51"/>
        <v>0</v>
      </c>
      <c r="M230" s="27">
        <f t="shared" si="51"/>
        <v>210000</v>
      </c>
      <c r="N230" s="39">
        <f t="shared" si="52"/>
        <v>0</v>
      </c>
      <c r="O230" s="39">
        <f t="shared" si="52"/>
        <v>337950</v>
      </c>
      <c r="P230" s="39">
        <f t="shared" si="52"/>
        <v>60000</v>
      </c>
      <c r="Q230" s="39">
        <f t="shared" si="52"/>
        <v>0</v>
      </c>
      <c r="R230" s="39">
        <f t="shared" si="52"/>
        <v>0</v>
      </c>
      <c r="S230" s="83"/>
      <c r="T230" s="83"/>
      <c r="U230" s="83"/>
      <c r="V230" s="83"/>
      <c r="W230" s="83"/>
      <c r="X230" s="83"/>
      <c r="Y230" s="83"/>
      <c r="Z230" s="83"/>
      <c r="AA230" s="86"/>
      <c r="AB230" s="86"/>
      <c r="AC230" s="83"/>
      <c r="AD230" s="83"/>
      <c r="AE230" s="83"/>
      <c r="AF230" s="83"/>
    </row>
    <row r="231" spans="1:32" ht="48.75" thickBot="1" x14ac:dyDescent="0.25">
      <c r="A231" s="126"/>
      <c r="B231" s="83"/>
      <c r="C231" s="83"/>
      <c r="D231" s="83"/>
      <c r="E231" s="83"/>
      <c r="F231" s="13" t="s">
        <v>6</v>
      </c>
      <c r="G231" s="27">
        <f>H231+I231+J231+K231+L231++M231+N231+O231+P231+Q231+R231</f>
        <v>607950</v>
      </c>
      <c r="H231" s="27">
        <v>0</v>
      </c>
      <c r="I231" s="27">
        <v>0</v>
      </c>
      <c r="J231" s="28">
        <v>0</v>
      </c>
      <c r="K231" s="39">
        <v>0</v>
      </c>
      <c r="L231" s="50">
        <v>0</v>
      </c>
      <c r="M231" s="27">
        <v>210000</v>
      </c>
      <c r="N231" s="39">
        <v>0</v>
      </c>
      <c r="O231" s="39">
        <v>337950</v>
      </c>
      <c r="P231" s="39">
        <v>60000</v>
      </c>
      <c r="Q231" s="39">
        <v>0</v>
      </c>
      <c r="R231" s="39">
        <v>0</v>
      </c>
      <c r="S231" s="83"/>
      <c r="T231" s="83"/>
      <c r="U231" s="83"/>
      <c r="V231" s="83"/>
      <c r="W231" s="83"/>
      <c r="X231" s="83"/>
      <c r="Y231" s="83"/>
      <c r="Z231" s="83"/>
      <c r="AA231" s="86"/>
      <c r="AB231" s="86"/>
      <c r="AC231" s="83"/>
      <c r="AD231" s="83"/>
      <c r="AE231" s="83"/>
      <c r="AF231" s="83"/>
    </row>
    <row r="232" spans="1:32" ht="48.75" thickBot="1" x14ac:dyDescent="0.25">
      <c r="A232" s="126"/>
      <c r="B232" s="83"/>
      <c r="C232" s="83"/>
      <c r="D232" s="83"/>
      <c r="E232" s="83"/>
      <c r="F232" s="13" t="s">
        <v>7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83"/>
      <c r="T232" s="83"/>
      <c r="U232" s="83"/>
      <c r="V232" s="83"/>
      <c r="W232" s="83"/>
      <c r="X232" s="83"/>
      <c r="Y232" s="83"/>
      <c r="Z232" s="83"/>
      <c r="AA232" s="86"/>
      <c r="AB232" s="86"/>
      <c r="AC232" s="83"/>
      <c r="AD232" s="83"/>
      <c r="AE232" s="83"/>
      <c r="AF232" s="83"/>
    </row>
    <row r="233" spans="1:32" ht="48.75" thickBot="1" x14ac:dyDescent="0.25">
      <c r="A233" s="126"/>
      <c r="B233" s="83"/>
      <c r="C233" s="83"/>
      <c r="D233" s="83"/>
      <c r="E233" s="83"/>
      <c r="F233" s="13" t="s">
        <v>8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83"/>
      <c r="T233" s="83"/>
      <c r="U233" s="83"/>
      <c r="V233" s="83"/>
      <c r="W233" s="83"/>
      <c r="X233" s="83"/>
      <c r="Y233" s="83"/>
      <c r="Z233" s="83"/>
      <c r="AA233" s="86"/>
      <c r="AB233" s="86"/>
      <c r="AC233" s="83"/>
      <c r="AD233" s="83"/>
      <c r="AE233" s="83"/>
      <c r="AF233" s="83"/>
    </row>
    <row r="234" spans="1:32" ht="24.75" thickBot="1" x14ac:dyDescent="0.25">
      <c r="A234" s="127"/>
      <c r="B234" s="84"/>
      <c r="C234" s="84"/>
      <c r="D234" s="84"/>
      <c r="E234" s="84"/>
      <c r="F234" s="13" t="s">
        <v>9</v>
      </c>
      <c r="G234" s="27"/>
      <c r="H234" s="27"/>
      <c r="I234" s="27"/>
      <c r="J234" s="28"/>
      <c r="K234" s="39"/>
      <c r="L234" s="50"/>
      <c r="M234" s="27"/>
      <c r="N234" s="39"/>
      <c r="O234" s="39"/>
      <c r="P234" s="39"/>
      <c r="Q234" s="39"/>
      <c r="R234" s="39"/>
      <c r="S234" s="84"/>
      <c r="T234" s="84"/>
      <c r="U234" s="84"/>
      <c r="V234" s="84"/>
      <c r="W234" s="84"/>
      <c r="X234" s="84"/>
      <c r="Y234" s="84"/>
      <c r="Z234" s="84"/>
      <c r="AA234" s="87"/>
      <c r="AB234" s="87"/>
      <c r="AC234" s="84"/>
      <c r="AD234" s="84"/>
      <c r="AE234" s="84"/>
      <c r="AF234" s="84"/>
    </row>
    <row r="235" spans="1:32" ht="12.75" customHeight="1" thickBot="1" x14ac:dyDescent="0.25">
      <c r="A235" s="125" t="s">
        <v>113</v>
      </c>
      <c r="B235" s="82" t="s">
        <v>49</v>
      </c>
      <c r="C235" s="82">
        <v>2014</v>
      </c>
      <c r="D235" s="82">
        <v>2024</v>
      </c>
      <c r="E235" s="82"/>
      <c r="F235" s="17" t="s">
        <v>4</v>
      </c>
      <c r="G235" s="24">
        <f>H235+I235+J235+K235+L235++M235+N235+O235+P235+Q235+R235</f>
        <v>557068.4</v>
      </c>
      <c r="H235" s="24">
        <v>0</v>
      </c>
      <c r="I235" s="24">
        <v>91808.4</v>
      </c>
      <c r="J235" s="33">
        <v>0</v>
      </c>
      <c r="K235" s="42">
        <v>0</v>
      </c>
      <c r="L235" s="53">
        <f t="shared" ref="L235:Q235" si="53">L237</f>
        <v>182200</v>
      </c>
      <c r="M235" s="24">
        <f t="shared" si="53"/>
        <v>0</v>
      </c>
      <c r="N235" s="42">
        <f t="shared" si="53"/>
        <v>283060</v>
      </c>
      <c r="O235" s="42">
        <f t="shared" si="53"/>
        <v>0</v>
      </c>
      <c r="P235" s="42">
        <f t="shared" si="53"/>
        <v>0</v>
      </c>
      <c r="Q235" s="42">
        <f t="shared" si="53"/>
        <v>0</v>
      </c>
      <c r="R235" s="42">
        <f t="shared" ref="R235" si="54">R237</f>
        <v>0</v>
      </c>
      <c r="S235" s="92" t="s">
        <v>45</v>
      </c>
      <c r="T235" s="92" t="s">
        <v>43</v>
      </c>
      <c r="U235" s="92">
        <v>100</v>
      </c>
      <c r="V235" s="82">
        <v>0</v>
      </c>
      <c r="W235" s="82">
        <v>100</v>
      </c>
      <c r="X235" s="82">
        <v>0</v>
      </c>
      <c r="Y235" s="82">
        <v>0</v>
      </c>
      <c r="Z235" s="82">
        <v>0</v>
      </c>
      <c r="AA235" s="85">
        <v>0</v>
      </c>
      <c r="AB235" s="85">
        <v>100</v>
      </c>
      <c r="AC235" s="82">
        <v>0</v>
      </c>
      <c r="AD235" s="82"/>
      <c r="AE235" s="82"/>
      <c r="AF235" s="82"/>
    </row>
    <row r="236" spans="1:32" ht="36.75" thickBot="1" x14ac:dyDescent="0.25">
      <c r="A236" s="126"/>
      <c r="B236" s="83"/>
      <c r="C236" s="83"/>
      <c r="D236" s="83"/>
      <c r="E236" s="83"/>
      <c r="F236" s="13" t="s">
        <v>5</v>
      </c>
      <c r="G236" s="27">
        <f>H236+I236+J236+K236+L236++M236+N236+O236+P236+Q236+R236</f>
        <v>557068.4</v>
      </c>
      <c r="H236" s="27">
        <v>0</v>
      </c>
      <c r="I236" s="27">
        <v>91808.4</v>
      </c>
      <c r="J236" s="28">
        <v>0</v>
      </c>
      <c r="K236" s="39">
        <v>0</v>
      </c>
      <c r="L236" s="50">
        <f t="shared" ref="L236:R236" si="55">L237</f>
        <v>182200</v>
      </c>
      <c r="M236" s="27">
        <f t="shared" si="55"/>
        <v>0</v>
      </c>
      <c r="N236" s="39">
        <f t="shared" si="55"/>
        <v>283060</v>
      </c>
      <c r="O236" s="39">
        <f t="shared" si="55"/>
        <v>0</v>
      </c>
      <c r="P236" s="39">
        <f t="shared" si="55"/>
        <v>0</v>
      </c>
      <c r="Q236" s="39">
        <f t="shared" si="55"/>
        <v>0</v>
      </c>
      <c r="R236" s="39">
        <f t="shared" si="55"/>
        <v>0</v>
      </c>
      <c r="S236" s="93"/>
      <c r="T236" s="93"/>
      <c r="U236" s="93"/>
      <c r="V236" s="83"/>
      <c r="W236" s="83"/>
      <c r="X236" s="83"/>
      <c r="Y236" s="83"/>
      <c r="Z236" s="83"/>
      <c r="AA236" s="86"/>
      <c r="AB236" s="86"/>
      <c r="AC236" s="83"/>
      <c r="AD236" s="83"/>
      <c r="AE236" s="83"/>
      <c r="AF236" s="83"/>
    </row>
    <row r="237" spans="1:32" ht="48.75" thickBot="1" x14ac:dyDescent="0.25">
      <c r="A237" s="126"/>
      <c r="B237" s="83"/>
      <c r="C237" s="83"/>
      <c r="D237" s="83"/>
      <c r="E237" s="83"/>
      <c r="F237" s="13" t="s">
        <v>6</v>
      </c>
      <c r="G237" s="27">
        <f>H237+I237+J237+K237+L237++M237+N237+O237+P237+Q237+R237</f>
        <v>557068.4</v>
      </c>
      <c r="H237" s="27">
        <v>0</v>
      </c>
      <c r="I237" s="27">
        <v>91808.4</v>
      </c>
      <c r="J237" s="28">
        <v>0</v>
      </c>
      <c r="K237" s="39">
        <v>0</v>
      </c>
      <c r="L237" s="50">
        <v>182200</v>
      </c>
      <c r="M237" s="27">
        <v>0</v>
      </c>
      <c r="N237" s="39">
        <v>283060</v>
      </c>
      <c r="O237" s="39">
        <v>0</v>
      </c>
      <c r="P237" s="39">
        <v>0</v>
      </c>
      <c r="Q237" s="39">
        <v>0</v>
      </c>
      <c r="R237" s="39">
        <v>0</v>
      </c>
      <c r="S237" s="93"/>
      <c r="T237" s="93"/>
      <c r="U237" s="93"/>
      <c r="V237" s="83"/>
      <c r="W237" s="83"/>
      <c r="X237" s="83"/>
      <c r="Y237" s="83"/>
      <c r="Z237" s="83"/>
      <c r="AA237" s="86"/>
      <c r="AB237" s="86"/>
      <c r="AC237" s="83"/>
      <c r="AD237" s="83"/>
      <c r="AE237" s="83"/>
      <c r="AF237" s="83"/>
    </row>
    <row r="238" spans="1:32" ht="48.75" thickBot="1" x14ac:dyDescent="0.25">
      <c r="A238" s="126"/>
      <c r="B238" s="83"/>
      <c r="C238" s="83"/>
      <c r="D238" s="83"/>
      <c r="E238" s="83"/>
      <c r="F238" s="13" t="s">
        <v>7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93"/>
      <c r="T238" s="93"/>
      <c r="U238" s="93"/>
      <c r="V238" s="83"/>
      <c r="W238" s="83"/>
      <c r="X238" s="83"/>
      <c r="Y238" s="83"/>
      <c r="Z238" s="83"/>
      <c r="AA238" s="86"/>
      <c r="AB238" s="86"/>
      <c r="AC238" s="83"/>
      <c r="AD238" s="83"/>
      <c r="AE238" s="83"/>
      <c r="AF238" s="83"/>
    </row>
    <row r="239" spans="1:32" ht="48.75" thickBot="1" x14ac:dyDescent="0.25">
      <c r="A239" s="126"/>
      <c r="B239" s="83"/>
      <c r="C239" s="83"/>
      <c r="D239" s="83"/>
      <c r="E239" s="83"/>
      <c r="F239" s="13" t="s">
        <v>8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93"/>
      <c r="T239" s="93"/>
      <c r="U239" s="93"/>
      <c r="V239" s="83"/>
      <c r="W239" s="83"/>
      <c r="X239" s="83"/>
      <c r="Y239" s="83"/>
      <c r="Z239" s="83"/>
      <c r="AA239" s="86"/>
      <c r="AB239" s="86"/>
      <c r="AC239" s="83"/>
      <c r="AD239" s="83"/>
      <c r="AE239" s="83"/>
      <c r="AF239" s="83"/>
    </row>
    <row r="240" spans="1:32" ht="24.75" thickBot="1" x14ac:dyDescent="0.25">
      <c r="A240" s="127"/>
      <c r="B240" s="84"/>
      <c r="C240" s="84"/>
      <c r="D240" s="84"/>
      <c r="E240" s="84"/>
      <c r="F240" s="13" t="s">
        <v>9</v>
      </c>
      <c r="G240" s="27"/>
      <c r="H240" s="27"/>
      <c r="I240" s="27"/>
      <c r="J240" s="28"/>
      <c r="K240" s="39"/>
      <c r="L240" s="50"/>
      <c r="M240" s="27"/>
      <c r="N240" s="39"/>
      <c r="O240" s="39"/>
      <c r="P240" s="39"/>
      <c r="Q240" s="39"/>
      <c r="R240" s="39"/>
      <c r="S240" s="94"/>
      <c r="T240" s="94"/>
      <c r="U240" s="94"/>
      <c r="V240" s="84"/>
      <c r="W240" s="84"/>
      <c r="X240" s="84"/>
      <c r="Y240" s="84"/>
      <c r="Z240" s="84"/>
      <c r="AA240" s="87"/>
      <c r="AB240" s="87"/>
      <c r="AC240" s="84"/>
      <c r="AD240" s="84"/>
      <c r="AE240" s="84"/>
      <c r="AF240" s="84"/>
    </row>
    <row r="241" spans="1:32" ht="12.75" customHeight="1" thickBot="1" x14ac:dyDescent="0.25">
      <c r="A241" s="125" t="s">
        <v>114</v>
      </c>
      <c r="B241" s="82" t="s">
        <v>50</v>
      </c>
      <c r="C241" s="82">
        <v>2014</v>
      </c>
      <c r="D241" s="82">
        <v>2024</v>
      </c>
      <c r="E241" s="82"/>
      <c r="F241" s="17" t="s">
        <v>4</v>
      </c>
      <c r="G241" s="24">
        <f>H241+I241+J241+K241+L241++M241+N241+O241+P241+Q241+R241</f>
        <v>4000</v>
      </c>
      <c r="H241" s="24">
        <v>0</v>
      </c>
      <c r="I241" s="24">
        <v>0</v>
      </c>
      <c r="J241" s="33">
        <v>0</v>
      </c>
      <c r="K241" s="42">
        <v>0</v>
      </c>
      <c r="L241" s="53">
        <f>L242</f>
        <v>0</v>
      </c>
      <c r="M241" s="24">
        <v>1000</v>
      </c>
      <c r="N241" s="42">
        <f>N242</f>
        <v>0</v>
      </c>
      <c r="O241" s="42">
        <f>O242</f>
        <v>0</v>
      </c>
      <c r="P241" s="42">
        <v>1000</v>
      </c>
      <c r="Q241" s="42">
        <v>1000</v>
      </c>
      <c r="R241" s="42">
        <v>1000</v>
      </c>
      <c r="S241" s="82" t="s">
        <v>51</v>
      </c>
      <c r="T241" s="82" t="s">
        <v>43</v>
      </c>
      <c r="U241" s="82">
        <v>100</v>
      </c>
      <c r="V241" s="82">
        <v>0</v>
      </c>
      <c r="W241" s="82">
        <v>0</v>
      </c>
      <c r="X241" s="82">
        <v>0</v>
      </c>
      <c r="Y241" s="82">
        <v>0</v>
      </c>
      <c r="Z241" s="82">
        <v>0</v>
      </c>
      <c r="AA241" s="85">
        <v>100</v>
      </c>
      <c r="AB241" s="85">
        <v>100</v>
      </c>
      <c r="AC241" s="82">
        <v>0</v>
      </c>
      <c r="AD241" s="82"/>
      <c r="AE241" s="82"/>
      <c r="AF241" s="82"/>
    </row>
    <row r="242" spans="1:32" ht="36.75" thickBot="1" x14ac:dyDescent="0.25">
      <c r="A242" s="126"/>
      <c r="B242" s="83"/>
      <c r="C242" s="83"/>
      <c r="D242" s="83"/>
      <c r="E242" s="83"/>
      <c r="F242" s="13" t="s">
        <v>5</v>
      </c>
      <c r="G242" s="27">
        <f>H242+I242+J242+K242+L242++M242+N242+O242+P242+Q242+R242</f>
        <v>4000</v>
      </c>
      <c r="H242" s="27">
        <v>0</v>
      </c>
      <c r="I242" s="27">
        <v>0</v>
      </c>
      <c r="J242" s="28">
        <v>0</v>
      </c>
      <c r="K242" s="39">
        <v>0</v>
      </c>
      <c r="L242" s="50">
        <f>L243</f>
        <v>0</v>
      </c>
      <c r="M242" s="27">
        <v>1000</v>
      </c>
      <c r="N242" s="39">
        <f>N243</f>
        <v>0</v>
      </c>
      <c r="O242" s="39">
        <f>O243</f>
        <v>0</v>
      </c>
      <c r="P242" s="39">
        <v>1000</v>
      </c>
      <c r="Q242" s="39">
        <v>1000</v>
      </c>
      <c r="R242" s="39">
        <v>1000</v>
      </c>
      <c r="S242" s="83"/>
      <c r="T242" s="83"/>
      <c r="U242" s="83"/>
      <c r="V242" s="83"/>
      <c r="W242" s="83"/>
      <c r="X242" s="83"/>
      <c r="Y242" s="83"/>
      <c r="Z242" s="83"/>
      <c r="AA242" s="86"/>
      <c r="AB242" s="86"/>
      <c r="AC242" s="83"/>
      <c r="AD242" s="83"/>
      <c r="AE242" s="83"/>
      <c r="AF242" s="83"/>
    </row>
    <row r="243" spans="1:32" ht="48.75" thickBot="1" x14ac:dyDescent="0.25">
      <c r="A243" s="126"/>
      <c r="B243" s="83"/>
      <c r="C243" s="83"/>
      <c r="D243" s="83"/>
      <c r="E243" s="83"/>
      <c r="F243" s="13" t="s">
        <v>6</v>
      </c>
      <c r="G243" s="27">
        <f>H243+I243+J243+K243+L243++M243+N243+O243+P243+Q243+R243</f>
        <v>4000</v>
      </c>
      <c r="H243" s="27">
        <v>0</v>
      </c>
      <c r="I243" s="27">
        <v>0</v>
      </c>
      <c r="J243" s="28">
        <v>0</v>
      </c>
      <c r="K243" s="39">
        <v>0</v>
      </c>
      <c r="L243" s="50">
        <v>0</v>
      </c>
      <c r="M243" s="27">
        <v>1000</v>
      </c>
      <c r="N243" s="39">
        <v>0</v>
      </c>
      <c r="O243" s="39">
        <v>0</v>
      </c>
      <c r="P243" s="39">
        <v>1000</v>
      </c>
      <c r="Q243" s="39">
        <v>1000</v>
      </c>
      <c r="R243" s="39">
        <v>1000</v>
      </c>
      <c r="S243" s="83"/>
      <c r="T243" s="83"/>
      <c r="U243" s="83"/>
      <c r="V243" s="83"/>
      <c r="W243" s="83"/>
      <c r="X243" s="83"/>
      <c r="Y243" s="83"/>
      <c r="Z243" s="83"/>
      <c r="AA243" s="86"/>
      <c r="AB243" s="86"/>
      <c r="AC243" s="83"/>
      <c r="AD243" s="83"/>
      <c r="AE243" s="83"/>
      <c r="AF243" s="83"/>
    </row>
    <row r="244" spans="1:32" ht="48.75" thickBot="1" x14ac:dyDescent="0.25">
      <c r="A244" s="126"/>
      <c r="B244" s="83"/>
      <c r="C244" s="83"/>
      <c r="D244" s="83"/>
      <c r="E244" s="83"/>
      <c r="F244" s="13" t="s">
        <v>7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83"/>
      <c r="T244" s="83"/>
      <c r="U244" s="83"/>
      <c r="V244" s="83"/>
      <c r="W244" s="83"/>
      <c r="X244" s="83"/>
      <c r="Y244" s="83"/>
      <c r="Z244" s="83"/>
      <c r="AA244" s="86"/>
      <c r="AB244" s="86"/>
      <c r="AC244" s="83"/>
      <c r="AD244" s="83"/>
      <c r="AE244" s="83"/>
      <c r="AF244" s="83"/>
    </row>
    <row r="245" spans="1:32" ht="48.75" thickBot="1" x14ac:dyDescent="0.25">
      <c r="A245" s="126"/>
      <c r="B245" s="83"/>
      <c r="C245" s="83"/>
      <c r="D245" s="83"/>
      <c r="E245" s="83"/>
      <c r="F245" s="13" t="s">
        <v>8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83"/>
      <c r="T245" s="83"/>
      <c r="U245" s="83"/>
      <c r="V245" s="83"/>
      <c r="W245" s="83"/>
      <c r="X245" s="83"/>
      <c r="Y245" s="83"/>
      <c r="Z245" s="83"/>
      <c r="AA245" s="86"/>
      <c r="AB245" s="86"/>
      <c r="AC245" s="83"/>
      <c r="AD245" s="83"/>
      <c r="AE245" s="83"/>
      <c r="AF245" s="83"/>
    </row>
    <row r="246" spans="1:32" ht="24.75" thickBot="1" x14ac:dyDescent="0.25">
      <c r="A246" s="127"/>
      <c r="B246" s="84"/>
      <c r="C246" s="84"/>
      <c r="D246" s="84"/>
      <c r="E246" s="84"/>
      <c r="F246" s="13" t="s">
        <v>9</v>
      </c>
      <c r="G246" s="27"/>
      <c r="H246" s="27"/>
      <c r="I246" s="27"/>
      <c r="J246" s="28"/>
      <c r="K246" s="39"/>
      <c r="L246" s="50"/>
      <c r="M246" s="27"/>
      <c r="N246" s="39"/>
      <c r="O246" s="39"/>
      <c r="P246" s="39"/>
      <c r="Q246" s="39"/>
      <c r="R246" s="39"/>
      <c r="S246" s="84"/>
      <c r="T246" s="84"/>
      <c r="U246" s="84"/>
      <c r="V246" s="84"/>
      <c r="W246" s="84"/>
      <c r="X246" s="84"/>
      <c r="Y246" s="84"/>
      <c r="Z246" s="84"/>
      <c r="AA246" s="87"/>
      <c r="AB246" s="87"/>
      <c r="AC246" s="84"/>
      <c r="AD246" s="84"/>
      <c r="AE246" s="84"/>
      <c r="AF246" s="84"/>
    </row>
    <row r="247" spans="1:32" ht="12.75" customHeight="1" thickBot="1" x14ac:dyDescent="0.25">
      <c r="A247" s="108" t="s">
        <v>115</v>
      </c>
      <c r="B247" s="82" t="s">
        <v>52</v>
      </c>
      <c r="C247" s="82">
        <v>2014</v>
      </c>
      <c r="D247" s="82">
        <v>2024</v>
      </c>
      <c r="E247" s="82"/>
      <c r="F247" s="17" t="s">
        <v>4</v>
      </c>
      <c r="G247" s="24">
        <f>H247+I247+J247+K247+L247++M247+N247+O247+P247+Q247+R247</f>
        <v>72005.2</v>
      </c>
      <c r="H247" s="24">
        <v>72005.2</v>
      </c>
      <c r="I247" s="24">
        <v>0</v>
      </c>
      <c r="J247" s="33">
        <v>0</v>
      </c>
      <c r="K247" s="42">
        <f>K248</f>
        <v>0</v>
      </c>
      <c r="L247" s="53">
        <v>0</v>
      </c>
      <c r="M247" s="24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92" t="s">
        <v>51</v>
      </c>
      <c r="T247" s="92" t="s">
        <v>43</v>
      </c>
      <c r="U247" s="92">
        <v>100</v>
      </c>
      <c r="V247" s="82">
        <v>100</v>
      </c>
      <c r="W247" s="82">
        <v>0</v>
      </c>
      <c r="X247" s="82">
        <v>0</v>
      </c>
      <c r="Y247" s="82">
        <v>0</v>
      </c>
      <c r="Z247" s="92">
        <v>0</v>
      </c>
      <c r="AA247" s="95">
        <v>0</v>
      </c>
      <c r="AB247" s="95">
        <v>0</v>
      </c>
      <c r="AC247" s="92">
        <v>0</v>
      </c>
      <c r="AD247" s="92"/>
      <c r="AE247" s="92"/>
      <c r="AF247" s="92"/>
    </row>
    <row r="248" spans="1:32" ht="36.75" thickBot="1" x14ac:dyDescent="0.25">
      <c r="A248" s="109"/>
      <c r="B248" s="83"/>
      <c r="C248" s="83"/>
      <c r="D248" s="83"/>
      <c r="E248" s="83"/>
      <c r="F248" s="13" t="s">
        <v>5</v>
      </c>
      <c r="G248" s="27">
        <f>H248+I248+J248+K248+L248++M248+N248+O248+P248+Q248+R248</f>
        <v>72005.2</v>
      </c>
      <c r="H248" s="27">
        <v>72005.2</v>
      </c>
      <c r="I248" s="27">
        <v>0</v>
      </c>
      <c r="J248" s="28">
        <v>0</v>
      </c>
      <c r="K248" s="39">
        <v>0</v>
      </c>
      <c r="L248" s="50">
        <v>0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93"/>
      <c r="T248" s="93"/>
      <c r="U248" s="93"/>
      <c r="V248" s="83"/>
      <c r="W248" s="83"/>
      <c r="X248" s="83"/>
      <c r="Y248" s="83"/>
      <c r="Z248" s="93"/>
      <c r="AA248" s="96"/>
      <c r="AB248" s="96"/>
      <c r="AC248" s="93"/>
      <c r="AD248" s="93"/>
      <c r="AE248" s="93"/>
      <c r="AF248" s="93"/>
    </row>
    <row r="249" spans="1:32" ht="48.75" thickBot="1" x14ac:dyDescent="0.25">
      <c r="A249" s="109"/>
      <c r="B249" s="83"/>
      <c r="C249" s="83"/>
      <c r="D249" s="83"/>
      <c r="E249" s="83"/>
      <c r="F249" s="13" t="s">
        <v>6</v>
      </c>
      <c r="G249" s="27">
        <f>H249+I249+J249+K249+L249++M249+N249+O249+P249+Q249+R249</f>
        <v>72005.2</v>
      </c>
      <c r="H249" s="27">
        <v>72005.2</v>
      </c>
      <c r="I249" s="27">
        <v>0</v>
      </c>
      <c r="J249" s="28">
        <v>0</v>
      </c>
      <c r="K249" s="39">
        <v>0</v>
      </c>
      <c r="L249" s="50">
        <v>0</v>
      </c>
      <c r="M249" s="27">
        <v>0</v>
      </c>
      <c r="N249" s="39">
        <v>0</v>
      </c>
      <c r="O249" s="39">
        <v>0</v>
      </c>
      <c r="P249" s="39">
        <v>0</v>
      </c>
      <c r="Q249" s="39">
        <v>0</v>
      </c>
      <c r="R249" s="39">
        <v>0</v>
      </c>
      <c r="S249" s="93"/>
      <c r="T249" s="93"/>
      <c r="U249" s="93"/>
      <c r="V249" s="83"/>
      <c r="W249" s="83"/>
      <c r="X249" s="83"/>
      <c r="Y249" s="83"/>
      <c r="Z249" s="93"/>
      <c r="AA249" s="96"/>
      <c r="AB249" s="96"/>
      <c r="AC249" s="93"/>
      <c r="AD249" s="93"/>
      <c r="AE249" s="93"/>
      <c r="AF249" s="93"/>
    </row>
    <row r="250" spans="1:32" ht="48.75" thickBot="1" x14ac:dyDescent="0.25">
      <c r="A250" s="109"/>
      <c r="B250" s="83"/>
      <c r="C250" s="83"/>
      <c r="D250" s="83"/>
      <c r="E250" s="83"/>
      <c r="F250" s="13" t="s">
        <v>7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93"/>
      <c r="T250" s="93"/>
      <c r="U250" s="93"/>
      <c r="V250" s="83"/>
      <c r="W250" s="83"/>
      <c r="X250" s="83"/>
      <c r="Y250" s="83"/>
      <c r="Z250" s="93"/>
      <c r="AA250" s="96"/>
      <c r="AB250" s="96"/>
      <c r="AC250" s="93"/>
      <c r="AD250" s="93"/>
      <c r="AE250" s="93"/>
      <c r="AF250" s="93"/>
    </row>
    <row r="251" spans="1:32" ht="48.75" thickBot="1" x14ac:dyDescent="0.25">
      <c r="A251" s="109"/>
      <c r="B251" s="83"/>
      <c r="C251" s="83"/>
      <c r="D251" s="83"/>
      <c r="E251" s="83"/>
      <c r="F251" s="13" t="s">
        <v>8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93"/>
      <c r="T251" s="93"/>
      <c r="U251" s="93"/>
      <c r="V251" s="83"/>
      <c r="W251" s="83"/>
      <c r="X251" s="83"/>
      <c r="Y251" s="83"/>
      <c r="Z251" s="93"/>
      <c r="AA251" s="96"/>
      <c r="AB251" s="96"/>
      <c r="AC251" s="93"/>
      <c r="AD251" s="93"/>
      <c r="AE251" s="93"/>
      <c r="AF251" s="93"/>
    </row>
    <row r="252" spans="1:32" ht="24.75" thickBot="1" x14ac:dyDescent="0.25">
      <c r="A252" s="110"/>
      <c r="B252" s="84"/>
      <c r="C252" s="84"/>
      <c r="D252" s="84"/>
      <c r="E252" s="84"/>
      <c r="F252" s="13" t="s">
        <v>9</v>
      </c>
      <c r="G252" s="27"/>
      <c r="H252" s="27"/>
      <c r="I252" s="27"/>
      <c r="J252" s="28"/>
      <c r="K252" s="39"/>
      <c r="L252" s="50"/>
      <c r="M252" s="27"/>
      <c r="N252" s="39"/>
      <c r="O252" s="39"/>
      <c r="P252" s="39"/>
      <c r="Q252" s="39"/>
      <c r="R252" s="39"/>
      <c r="S252" s="94"/>
      <c r="T252" s="94"/>
      <c r="U252" s="94"/>
      <c r="V252" s="84"/>
      <c r="W252" s="84"/>
      <c r="X252" s="84"/>
      <c r="Y252" s="84"/>
      <c r="Z252" s="94"/>
      <c r="AA252" s="97"/>
      <c r="AB252" s="97"/>
      <c r="AC252" s="94"/>
      <c r="AD252" s="94"/>
      <c r="AE252" s="94"/>
      <c r="AF252" s="94"/>
    </row>
    <row r="253" spans="1:32" ht="12.75" customHeight="1" thickBot="1" x14ac:dyDescent="0.25">
      <c r="A253" s="108" t="s">
        <v>117</v>
      </c>
      <c r="B253" s="82" t="s">
        <v>53</v>
      </c>
      <c r="C253" s="82">
        <v>2014</v>
      </c>
      <c r="D253" s="82">
        <v>2024</v>
      </c>
      <c r="E253" s="82"/>
      <c r="F253" s="17" t="s">
        <v>4</v>
      </c>
      <c r="G253" s="24">
        <f>H253+I253+J253+K253+L253++M253+N253+O253+P253+Q253+R253</f>
        <v>56600</v>
      </c>
      <c r="H253" s="24">
        <v>56600</v>
      </c>
      <c r="I253" s="24">
        <v>0</v>
      </c>
      <c r="J253" s="33">
        <v>0</v>
      </c>
      <c r="K253" s="42">
        <v>0</v>
      </c>
      <c r="L253" s="53">
        <v>0</v>
      </c>
      <c r="M253" s="24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92" t="s">
        <v>45</v>
      </c>
      <c r="T253" s="92" t="s">
        <v>43</v>
      </c>
      <c r="U253" s="92">
        <v>100</v>
      </c>
      <c r="V253" s="82">
        <v>100</v>
      </c>
      <c r="W253" s="82">
        <v>0</v>
      </c>
      <c r="X253" s="82">
        <v>0</v>
      </c>
      <c r="Y253" s="82">
        <v>0</v>
      </c>
      <c r="Z253" s="92">
        <v>0</v>
      </c>
      <c r="AA253" s="95">
        <v>0</v>
      </c>
      <c r="AB253" s="95">
        <v>0</v>
      </c>
      <c r="AC253" s="92">
        <v>0</v>
      </c>
      <c r="AD253" s="92"/>
      <c r="AE253" s="92"/>
      <c r="AF253" s="92"/>
    </row>
    <row r="254" spans="1:32" ht="36.75" thickBot="1" x14ac:dyDescent="0.25">
      <c r="A254" s="109"/>
      <c r="B254" s="83"/>
      <c r="C254" s="83"/>
      <c r="D254" s="83"/>
      <c r="E254" s="83"/>
      <c r="F254" s="13" t="s">
        <v>5</v>
      </c>
      <c r="G254" s="27">
        <f>H254+I254+J254+K254+L254++M254+N254+O254+P254+Q254+R254</f>
        <v>56600</v>
      </c>
      <c r="H254" s="27">
        <v>56600</v>
      </c>
      <c r="I254" s="27">
        <v>0</v>
      </c>
      <c r="J254" s="28">
        <v>0</v>
      </c>
      <c r="K254" s="39">
        <v>0</v>
      </c>
      <c r="L254" s="50">
        <v>0</v>
      </c>
      <c r="M254" s="27">
        <v>0</v>
      </c>
      <c r="N254" s="39">
        <v>0</v>
      </c>
      <c r="O254" s="39">
        <v>0</v>
      </c>
      <c r="P254" s="39">
        <v>0</v>
      </c>
      <c r="Q254" s="39">
        <v>0</v>
      </c>
      <c r="R254" s="39">
        <v>0</v>
      </c>
      <c r="S254" s="93"/>
      <c r="T254" s="93"/>
      <c r="U254" s="93"/>
      <c r="V254" s="83"/>
      <c r="W254" s="83"/>
      <c r="X254" s="83"/>
      <c r="Y254" s="83"/>
      <c r="Z254" s="93"/>
      <c r="AA254" s="96"/>
      <c r="AB254" s="96"/>
      <c r="AC254" s="93"/>
      <c r="AD254" s="93"/>
      <c r="AE254" s="93"/>
      <c r="AF254" s="93"/>
    </row>
    <row r="255" spans="1:32" ht="48.75" thickBot="1" x14ac:dyDescent="0.25">
      <c r="A255" s="109"/>
      <c r="B255" s="83"/>
      <c r="C255" s="83"/>
      <c r="D255" s="83"/>
      <c r="E255" s="83"/>
      <c r="F255" s="13" t="s">
        <v>6</v>
      </c>
      <c r="G255" s="27">
        <f>H255+I255+J255+K255+L255++M255+N255+O255+P255+Q255+R255</f>
        <v>56600</v>
      </c>
      <c r="H255" s="27">
        <v>56600</v>
      </c>
      <c r="I255" s="27">
        <v>0</v>
      </c>
      <c r="J255" s="28">
        <v>0</v>
      </c>
      <c r="K255" s="39">
        <v>0</v>
      </c>
      <c r="L255" s="50">
        <v>0</v>
      </c>
      <c r="M255" s="27">
        <v>0</v>
      </c>
      <c r="N255" s="39">
        <v>0</v>
      </c>
      <c r="O255" s="39">
        <v>0</v>
      </c>
      <c r="P255" s="39">
        <v>0</v>
      </c>
      <c r="Q255" s="39">
        <v>0</v>
      </c>
      <c r="R255" s="39">
        <v>0</v>
      </c>
      <c r="S255" s="93"/>
      <c r="T255" s="93"/>
      <c r="U255" s="93"/>
      <c r="V255" s="83"/>
      <c r="W255" s="83"/>
      <c r="X255" s="83"/>
      <c r="Y255" s="83"/>
      <c r="Z255" s="93"/>
      <c r="AA255" s="96"/>
      <c r="AB255" s="96"/>
      <c r="AC255" s="93"/>
      <c r="AD255" s="93"/>
      <c r="AE255" s="93"/>
      <c r="AF255" s="93"/>
    </row>
    <row r="256" spans="1:32" ht="48.75" thickBot="1" x14ac:dyDescent="0.25">
      <c r="A256" s="109"/>
      <c r="B256" s="83"/>
      <c r="C256" s="83"/>
      <c r="D256" s="83"/>
      <c r="E256" s="83"/>
      <c r="F256" s="13" t="s">
        <v>7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93"/>
      <c r="T256" s="93"/>
      <c r="U256" s="93"/>
      <c r="V256" s="83"/>
      <c r="W256" s="83"/>
      <c r="X256" s="83"/>
      <c r="Y256" s="83"/>
      <c r="Z256" s="93"/>
      <c r="AA256" s="96"/>
      <c r="AB256" s="96"/>
      <c r="AC256" s="93"/>
      <c r="AD256" s="93"/>
      <c r="AE256" s="93"/>
      <c r="AF256" s="93"/>
    </row>
    <row r="257" spans="1:32" ht="48.75" thickBot="1" x14ac:dyDescent="0.25">
      <c r="A257" s="109"/>
      <c r="B257" s="83"/>
      <c r="C257" s="83"/>
      <c r="D257" s="83"/>
      <c r="E257" s="83"/>
      <c r="F257" s="13" t="s">
        <v>8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93"/>
      <c r="T257" s="93"/>
      <c r="U257" s="93"/>
      <c r="V257" s="83"/>
      <c r="W257" s="83"/>
      <c r="X257" s="83"/>
      <c r="Y257" s="83"/>
      <c r="Z257" s="93"/>
      <c r="AA257" s="96"/>
      <c r="AB257" s="96"/>
      <c r="AC257" s="93"/>
      <c r="AD257" s="93"/>
      <c r="AE257" s="93"/>
      <c r="AF257" s="93"/>
    </row>
    <row r="258" spans="1:32" ht="24.75" thickBot="1" x14ac:dyDescent="0.25">
      <c r="A258" s="110"/>
      <c r="B258" s="84"/>
      <c r="C258" s="84"/>
      <c r="D258" s="84"/>
      <c r="E258" s="84"/>
      <c r="F258" s="13" t="s">
        <v>9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39"/>
      <c r="S258" s="94"/>
      <c r="T258" s="94"/>
      <c r="U258" s="94"/>
      <c r="V258" s="84"/>
      <c r="W258" s="84"/>
      <c r="X258" s="84"/>
      <c r="Y258" s="84"/>
      <c r="Z258" s="94"/>
      <c r="AA258" s="97"/>
      <c r="AB258" s="97"/>
      <c r="AC258" s="94"/>
      <c r="AD258" s="94"/>
      <c r="AE258" s="94"/>
      <c r="AF258" s="94"/>
    </row>
    <row r="259" spans="1:32" ht="12.75" customHeight="1" thickBot="1" x14ac:dyDescent="0.25">
      <c r="A259" s="108" t="s">
        <v>116</v>
      </c>
      <c r="B259" s="82" t="s">
        <v>118</v>
      </c>
      <c r="C259" s="82">
        <v>2016</v>
      </c>
      <c r="D259" s="82">
        <v>2024</v>
      </c>
      <c r="E259" s="82"/>
      <c r="F259" s="17" t="s">
        <v>4</v>
      </c>
      <c r="G259" s="24">
        <f>H259+I259+J259+K259+L259++M259+N259+O259+P259+Q259+R259</f>
        <v>173011.41</v>
      </c>
      <c r="H259" s="24">
        <v>0</v>
      </c>
      <c r="I259" s="24">
        <v>0</v>
      </c>
      <c r="J259" s="33">
        <f>J260</f>
        <v>47184.93</v>
      </c>
      <c r="K259" s="42">
        <v>62913.24</v>
      </c>
      <c r="L259" s="53">
        <v>62913.24</v>
      </c>
      <c r="M259" s="24">
        <f t="shared" ref="M259:R260" si="56">M260</f>
        <v>0</v>
      </c>
      <c r="N259" s="42">
        <f t="shared" si="56"/>
        <v>0</v>
      </c>
      <c r="O259" s="42">
        <f t="shared" si="56"/>
        <v>0</v>
      </c>
      <c r="P259" s="42">
        <f t="shared" si="56"/>
        <v>0</v>
      </c>
      <c r="Q259" s="42">
        <f t="shared" si="56"/>
        <v>0</v>
      </c>
      <c r="R259" s="42">
        <f t="shared" si="56"/>
        <v>0</v>
      </c>
      <c r="S259" s="92" t="s">
        <v>45</v>
      </c>
      <c r="T259" s="92" t="s">
        <v>43</v>
      </c>
      <c r="U259" s="92">
        <v>100</v>
      </c>
      <c r="V259" s="82">
        <v>0</v>
      </c>
      <c r="W259" s="82">
        <v>0</v>
      </c>
      <c r="X259" s="82">
        <v>100</v>
      </c>
      <c r="Y259" s="82">
        <v>100</v>
      </c>
      <c r="Z259" s="92">
        <v>100</v>
      </c>
      <c r="AA259" s="95">
        <v>0</v>
      </c>
      <c r="AB259" s="95">
        <v>0</v>
      </c>
      <c r="AC259" s="92">
        <v>0</v>
      </c>
      <c r="AD259" s="92"/>
      <c r="AE259" s="92"/>
      <c r="AF259" s="92"/>
    </row>
    <row r="260" spans="1:32" ht="36.75" thickBot="1" x14ac:dyDescent="0.25">
      <c r="A260" s="109"/>
      <c r="B260" s="83"/>
      <c r="C260" s="83"/>
      <c r="D260" s="83"/>
      <c r="E260" s="83"/>
      <c r="F260" s="13" t="s">
        <v>5</v>
      </c>
      <c r="G260" s="27">
        <f>H260+I260+J260+K260+L260++M260+N260+O260+P260+Q260+R260</f>
        <v>173011.41</v>
      </c>
      <c r="H260" s="27">
        <v>0</v>
      </c>
      <c r="I260" s="27">
        <v>0</v>
      </c>
      <c r="J260" s="28">
        <f>J261</f>
        <v>47184.93</v>
      </c>
      <c r="K260" s="39">
        <v>62913.24</v>
      </c>
      <c r="L260" s="50">
        <v>62913.24</v>
      </c>
      <c r="M260" s="27">
        <f t="shared" si="56"/>
        <v>0</v>
      </c>
      <c r="N260" s="39">
        <f t="shared" si="56"/>
        <v>0</v>
      </c>
      <c r="O260" s="39">
        <f t="shared" si="56"/>
        <v>0</v>
      </c>
      <c r="P260" s="39">
        <f t="shared" si="56"/>
        <v>0</v>
      </c>
      <c r="Q260" s="39">
        <f t="shared" si="56"/>
        <v>0</v>
      </c>
      <c r="R260" s="39">
        <f t="shared" si="56"/>
        <v>0</v>
      </c>
      <c r="S260" s="93"/>
      <c r="T260" s="93"/>
      <c r="U260" s="93"/>
      <c r="V260" s="83"/>
      <c r="W260" s="83"/>
      <c r="X260" s="83"/>
      <c r="Y260" s="83"/>
      <c r="Z260" s="93"/>
      <c r="AA260" s="96"/>
      <c r="AB260" s="96"/>
      <c r="AC260" s="93"/>
      <c r="AD260" s="93"/>
      <c r="AE260" s="93"/>
      <c r="AF260" s="93"/>
    </row>
    <row r="261" spans="1:32" ht="48.75" thickBot="1" x14ac:dyDescent="0.25">
      <c r="A261" s="109"/>
      <c r="B261" s="83"/>
      <c r="C261" s="83"/>
      <c r="D261" s="83"/>
      <c r="E261" s="83"/>
      <c r="F261" s="13" t="s">
        <v>6</v>
      </c>
      <c r="G261" s="27">
        <f>H261+I261+J261+K261+L261++M261+N261+O261+P261+Q261+R261</f>
        <v>173011.41</v>
      </c>
      <c r="H261" s="27">
        <v>0</v>
      </c>
      <c r="I261" s="27">
        <v>0</v>
      </c>
      <c r="J261" s="28">
        <v>47184.93</v>
      </c>
      <c r="K261" s="39">
        <v>62913.24</v>
      </c>
      <c r="L261" s="50">
        <v>62913.24</v>
      </c>
      <c r="M261" s="27">
        <v>0</v>
      </c>
      <c r="N261" s="39">
        <v>0</v>
      </c>
      <c r="O261" s="39">
        <v>0</v>
      </c>
      <c r="P261" s="39">
        <v>0</v>
      </c>
      <c r="Q261" s="39">
        <v>0</v>
      </c>
      <c r="R261" s="39">
        <v>0</v>
      </c>
      <c r="S261" s="93"/>
      <c r="T261" s="93"/>
      <c r="U261" s="93"/>
      <c r="V261" s="83"/>
      <c r="W261" s="83"/>
      <c r="X261" s="83"/>
      <c r="Y261" s="83"/>
      <c r="Z261" s="93"/>
      <c r="AA261" s="96"/>
      <c r="AB261" s="96"/>
      <c r="AC261" s="93"/>
      <c r="AD261" s="93"/>
      <c r="AE261" s="93"/>
      <c r="AF261" s="93"/>
    </row>
    <row r="262" spans="1:32" ht="48.75" thickBot="1" x14ac:dyDescent="0.25">
      <c r="A262" s="109"/>
      <c r="B262" s="83"/>
      <c r="C262" s="83"/>
      <c r="D262" s="83"/>
      <c r="E262" s="83"/>
      <c r="F262" s="13" t="s">
        <v>7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93"/>
      <c r="T262" s="93"/>
      <c r="U262" s="93"/>
      <c r="V262" s="83"/>
      <c r="W262" s="83"/>
      <c r="X262" s="83"/>
      <c r="Y262" s="83"/>
      <c r="Z262" s="93"/>
      <c r="AA262" s="96"/>
      <c r="AB262" s="96"/>
      <c r="AC262" s="93"/>
      <c r="AD262" s="93"/>
      <c r="AE262" s="93"/>
      <c r="AF262" s="93"/>
    </row>
    <row r="263" spans="1:32" ht="48.75" thickBot="1" x14ac:dyDescent="0.25">
      <c r="A263" s="109"/>
      <c r="B263" s="83"/>
      <c r="C263" s="83"/>
      <c r="D263" s="83"/>
      <c r="E263" s="83"/>
      <c r="F263" s="13" t="s">
        <v>8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93"/>
      <c r="T263" s="93"/>
      <c r="U263" s="93"/>
      <c r="V263" s="83"/>
      <c r="W263" s="83"/>
      <c r="X263" s="83"/>
      <c r="Y263" s="83"/>
      <c r="Z263" s="93"/>
      <c r="AA263" s="96"/>
      <c r="AB263" s="96"/>
      <c r="AC263" s="93"/>
      <c r="AD263" s="93"/>
      <c r="AE263" s="93"/>
      <c r="AF263" s="93"/>
    </row>
    <row r="264" spans="1:32" ht="25.5" customHeight="1" thickBot="1" x14ac:dyDescent="0.25">
      <c r="A264" s="110"/>
      <c r="B264" s="84"/>
      <c r="C264" s="84"/>
      <c r="D264" s="84"/>
      <c r="E264" s="84"/>
      <c r="F264" s="13" t="s">
        <v>9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39"/>
      <c r="S264" s="94"/>
      <c r="T264" s="94"/>
      <c r="U264" s="94"/>
      <c r="V264" s="84"/>
      <c r="W264" s="84"/>
      <c r="X264" s="84"/>
      <c r="Y264" s="84"/>
      <c r="Z264" s="94"/>
      <c r="AA264" s="97"/>
      <c r="AB264" s="97"/>
      <c r="AC264" s="94"/>
      <c r="AD264" s="94"/>
      <c r="AE264" s="94"/>
      <c r="AF264" s="94"/>
    </row>
    <row r="265" spans="1:32" ht="12.75" customHeight="1" thickBot="1" x14ac:dyDescent="0.25">
      <c r="A265" s="108" t="s">
        <v>119</v>
      </c>
      <c r="B265" s="82" t="s">
        <v>120</v>
      </c>
      <c r="C265" s="82">
        <v>2016</v>
      </c>
      <c r="D265" s="82">
        <v>2024</v>
      </c>
      <c r="E265" s="82"/>
      <c r="F265" s="17" t="s">
        <v>4</v>
      </c>
      <c r="G265" s="24">
        <f>H265+I265+J265+K265+L265++M265+N265+O265+P265+Q265+R265</f>
        <v>3499370.74</v>
      </c>
      <c r="H265" s="24">
        <v>0</v>
      </c>
      <c r="I265" s="24">
        <v>0</v>
      </c>
      <c r="J265" s="33">
        <f t="shared" ref="J265:O266" si="57">J266</f>
        <v>68546.13</v>
      </c>
      <c r="K265" s="42">
        <f t="shared" si="57"/>
        <v>1182176.3</v>
      </c>
      <c r="L265" s="53">
        <f t="shared" si="57"/>
        <v>105163.45</v>
      </c>
      <c r="M265" s="24">
        <f t="shared" si="57"/>
        <v>104384.95</v>
      </c>
      <c r="N265" s="42">
        <f t="shared" si="57"/>
        <v>1113631.32</v>
      </c>
      <c r="O265" s="42">
        <f t="shared" si="57"/>
        <v>300000</v>
      </c>
      <c r="P265" s="42">
        <f t="shared" ref="P265:R266" si="58">P266</f>
        <v>425468.58999999997</v>
      </c>
      <c r="Q265" s="42">
        <f t="shared" si="58"/>
        <v>100000</v>
      </c>
      <c r="R265" s="42">
        <f t="shared" si="58"/>
        <v>100000</v>
      </c>
      <c r="S265" s="92" t="s">
        <v>45</v>
      </c>
      <c r="T265" s="92" t="s">
        <v>43</v>
      </c>
      <c r="U265" s="92">
        <v>100</v>
      </c>
      <c r="V265" s="82">
        <v>0</v>
      </c>
      <c r="W265" s="82">
        <v>0</v>
      </c>
      <c r="X265" s="82">
        <v>100</v>
      </c>
      <c r="Y265" s="82">
        <v>100</v>
      </c>
      <c r="Z265" s="92">
        <v>52</v>
      </c>
      <c r="AA265" s="95">
        <v>100</v>
      </c>
      <c r="AB265" s="95">
        <v>100</v>
      </c>
      <c r="AC265" s="92">
        <v>100</v>
      </c>
      <c r="AD265" s="92"/>
      <c r="AE265" s="92"/>
      <c r="AF265" s="92"/>
    </row>
    <row r="266" spans="1:32" ht="36.75" thickBot="1" x14ac:dyDescent="0.25">
      <c r="A266" s="109"/>
      <c r="B266" s="83"/>
      <c r="C266" s="83"/>
      <c r="D266" s="83"/>
      <c r="E266" s="83"/>
      <c r="F266" s="13" t="s">
        <v>5</v>
      </c>
      <c r="G266" s="27">
        <f>H266+I266+J266+K266+L266++M266+N266+O266+P266+Q266+R266</f>
        <v>3499370.74</v>
      </c>
      <c r="H266" s="27">
        <v>0</v>
      </c>
      <c r="I266" s="27">
        <v>0</v>
      </c>
      <c r="J266" s="28">
        <f t="shared" si="57"/>
        <v>68546.13</v>
      </c>
      <c r="K266" s="39">
        <f t="shared" si="57"/>
        <v>1182176.3</v>
      </c>
      <c r="L266" s="50">
        <f t="shared" si="57"/>
        <v>105163.45</v>
      </c>
      <c r="M266" s="27">
        <f t="shared" si="57"/>
        <v>104384.95</v>
      </c>
      <c r="N266" s="39">
        <f t="shared" si="57"/>
        <v>1113631.32</v>
      </c>
      <c r="O266" s="39">
        <f t="shared" si="57"/>
        <v>300000</v>
      </c>
      <c r="P266" s="39">
        <f t="shared" si="58"/>
        <v>425468.58999999997</v>
      </c>
      <c r="Q266" s="39">
        <f t="shared" si="58"/>
        <v>100000</v>
      </c>
      <c r="R266" s="39">
        <f t="shared" si="58"/>
        <v>100000</v>
      </c>
      <c r="S266" s="93"/>
      <c r="T266" s="93"/>
      <c r="U266" s="93"/>
      <c r="V266" s="83"/>
      <c r="W266" s="83"/>
      <c r="X266" s="83"/>
      <c r="Y266" s="83"/>
      <c r="Z266" s="93"/>
      <c r="AA266" s="96"/>
      <c r="AB266" s="96"/>
      <c r="AC266" s="93"/>
      <c r="AD266" s="93"/>
      <c r="AE266" s="93"/>
      <c r="AF266" s="93"/>
    </row>
    <row r="267" spans="1:32" ht="48.75" thickBot="1" x14ac:dyDescent="0.25">
      <c r="A267" s="109"/>
      <c r="B267" s="83"/>
      <c r="C267" s="83"/>
      <c r="D267" s="83"/>
      <c r="E267" s="83"/>
      <c r="F267" s="13" t="s">
        <v>6</v>
      </c>
      <c r="G267" s="27">
        <f>H267+I267+J267+K267+L267++M267+N267+O267+P267+Q267+R267</f>
        <v>3499370.74</v>
      </c>
      <c r="H267" s="27">
        <v>0</v>
      </c>
      <c r="I267" s="27">
        <v>0</v>
      </c>
      <c r="J267" s="28">
        <v>68546.13</v>
      </c>
      <c r="K267" s="39">
        <v>1182176.3</v>
      </c>
      <c r="L267" s="50">
        <v>105163.45</v>
      </c>
      <c r="M267" s="27">
        <v>104384.95</v>
      </c>
      <c r="N267" s="39">
        <v>1113631.32</v>
      </c>
      <c r="O267" s="39">
        <v>300000</v>
      </c>
      <c r="P267" s="39">
        <f>300000+100000+150000+80000-204531.41</f>
        <v>425468.58999999997</v>
      </c>
      <c r="Q267" s="39">
        <v>100000</v>
      </c>
      <c r="R267" s="39">
        <v>100000</v>
      </c>
      <c r="S267" s="93"/>
      <c r="T267" s="93"/>
      <c r="U267" s="93"/>
      <c r="V267" s="83"/>
      <c r="W267" s="83"/>
      <c r="X267" s="83"/>
      <c r="Y267" s="83"/>
      <c r="Z267" s="93"/>
      <c r="AA267" s="96"/>
      <c r="AB267" s="96"/>
      <c r="AC267" s="93"/>
      <c r="AD267" s="93"/>
      <c r="AE267" s="93"/>
      <c r="AF267" s="93"/>
    </row>
    <row r="268" spans="1:32" ht="48.75" thickBot="1" x14ac:dyDescent="0.25">
      <c r="A268" s="109"/>
      <c r="B268" s="83"/>
      <c r="C268" s="83"/>
      <c r="D268" s="83"/>
      <c r="E268" s="83"/>
      <c r="F268" s="13" t="s">
        <v>7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93"/>
      <c r="T268" s="93"/>
      <c r="U268" s="93"/>
      <c r="V268" s="83"/>
      <c r="W268" s="83"/>
      <c r="X268" s="83"/>
      <c r="Y268" s="83"/>
      <c r="Z268" s="93"/>
      <c r="AA268" s="96"/>
      <c r="AB268" s="96"/>
      <c r="AC268" s="93"/>
      <c r="AD268" s="93"/>
      <c r="AE268" s="93"/>
      <c r="AF268" s="93"/>
    </row>
    <row r="269" spans="1:32" ht="48.75" thickBot="1" x14ac:dyDescent="0.25">
      <c r="A269" s="109"/>
      <c r="B269" s="83"/>
      <c r="C269" s="83"/>
      <c r="D269" s="83"/>
      <c r="E269" s="83"/>
      <c r="F269" s="13" t="s">
        <v>8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93"/>
      <c r="T269" s="93"/>
      <c r="U269" s="93"/>
      <c r="V269" s="83"/>
      <c r="W269" s="83"/>
      <c r="X269" s="83"/>
      <c r="Y269" s="83"/>
      <c r="Z269" s="93"/>
      <c r="AA269" s="96"/>
      <c r="AB269" s="96"/>
      <c r="AC269" s="93"/>
      <c r="AD269" s="93"/>
      <c r="AE269" s="93"/>
      <c r="AF269" s="93"/>
    </row>
    <row r="270" spans="1:32" ht="24.75" thickBot="1" x14ac:dyDescent="0.25">
      <c r="A270" s="110"/>
      <c r="B270" s="84"/>
      <c r="C270" s="84"/>
      <c r="D270" s="84"/>
      <c r="E270" s="84"/>
      <c r="F270" s="13" t="s">
        <v>9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39"/>
      <c r="S270" s="94"/>
      <c r="T270" s="94"/>
      <c r="U270" s="94"/>
      <c r="V270" s="84"/>
      <c r="W270" s="84"/>
      <c r="X270" s="84"/>
      <c r="Y270" s="84"/>
      <c r="Z270" s="94"/>
      <c r="AA270" s="97"/>
      <c r="AB270" s="97"/>
      <c r="AC270" s="94"/>
      <c r="AD270" s="94"/>
      <c r="AE270" s="94"/>
      <c r="AF270" s="94"/>
    </row>
    <row r="271" spans="1:32" ht="12.75" customHeight="1" thickBot="1" x14ac:dyDescent="0.25">
      <c r="A271" s="108" t="s">
        <v>159</v>
      </c>
      <c r="B271" s="82" t="s">
        <v>158</v>
      </c>
      <c r="C271" s="82">
        <v>2021</v>
      </c>
      <c r="D271" s="82">
        <v>2024</v>
      </c>
      <c r="E271" s="82"/>
      <c r="F271" s="17" t="s">
        <v>4</v>
      </c>
      <c r="G271" s="24">
        <f>H271+I271+J271+K271+L271++M271+N271+O271+P271+Q271+R271</f>
        <v>27000</v>
      </c>
      <c r="H271" s="24">
        <v>0</v>
      </c>
      <c r="I271" s="24">
        <v>0</v>
      </c>
      <c r="J271" s="33">
        <f t="shared" ref="J271:O272" si="59">J272</f>
        <v>0</v>
      </c>
      <c r="K271" s="42">
        <f t="shared" si="59"/>
        <v>0</v>
      </c>
      <c r="L271" s="53">
        <f t="shared" si="59"/>
        <v>0</v>
      </c>
      <c r="M271" s="24">
        <f t="shared" si="59"/>
        <v>0</v>
      </c>
      <c r="N271" s="42">
        <f t="shared" si="59"/>
        <v>0</v>
      </c>
      <c r="O271" s="42">
        <f t="shared" si="59"/>
        <v>27000</v>
      </c>
      <c r="P271" s="42">
        <f t="shared" ref="P271:R272" si="60">P272</f>
        <v>0</v>
      </c>
      <c r="Q271" s="42">
        <f t="shared" si="60"/>
        <v>0</v>
      </c>
      <c r="R271" s="42">
        <f t="shared" si="60"/>
        <v>0</v>
      </c>
      <c r="S271" s="111" t="s">
        <v>45</v>
      </c>
      <c r="T271" s="92" t="s">
        <v>43</v>
      </c>
      <c r="U271" s="92"/>
      <c r="V271" s="92"/>
      <c r="W271" s="92"/>
      <c r="X271" s="92"/>
      <c r="Y271" s="92"/>
      <c r="Z271" s="92"/>
      <c r="AA271" s="71"/>
      <c r="AB271" s="71"/>
      <c r="AC271" s="92">
        <v>100</v>
      </c>
      <c r="AD271" s="92"/>
      <c r="AE271" s="92"/>
      <c r="AF271" s="92"/>
    </row>
    <row r="272" spans="1:32" ht="36.75" thickBot="1" x14ac:dyDescent="0.25">
      <c r="A272" s="109"/>
      <c r="B272" s="83"/>
      <c r="C272" s="83"/>
      <c r="D272" s="83"/>
      <c r="E272" s="83"/>
      <c r="F272" s="74" t="s">
        <v>5</v>
      </c>
      <c r="G272" s="27">
        <f>H272+I272+J272+K272+L272++M272+N272+O272+P272+Q272+R272</f>
        <v>27000</v>
      </c>
      <c r="H272" s="27">
        <v>0</v>
      </c>
      <c r="I272" s="27">
        <v>0</v>
      </c>
      <c r="J272" s="28">
        <f t="shared" si="59"/>
        <v>0</v>
      </c>
      <c r="K272" s="39">
        <f t="shared" si="59"/>
        <v>0</v>
      </c>
      <c r="L272" s="50">
        <f t="shared" si="59"/>
        <v>0</v>
      </c>
      <c r="M272" s="27">
        <f t="shared" si="59"/>
        <v>0</v>
      </c>
      <c r="N272" s="39">
        <f t="shared" si="59"/>
        <v>0</v>
      </c>
      <c r="O272" s="39">
        <f t="shared" si="59"/>
        <v>27000</v>
      </c>
      <c r="P272" s="39">
        <f t="shared" si="60"/>
        <v>0</v>
      </c>
      <c r="Q272" s="39">
        <f t="shared" si="60"/>
        <v>0</v>
      </c>
      <c r="R272" s="39">
        <f t="shared" si="60"/>
        <v>0</v>
      </c>
      <c r="S272" s="112"/>
      <c r="T272" s="114"/>
      <c r="U272" s="114"/>
      <c r="V272" s="114"/>
      <c r="W272" s="114"/>
      <c r="X272" s="114"/>
      <c r="Y272" s="114"/>
      <c r="Z272" s="114"/>
      <c r="AA272" s="72"/>
      <c r="AB272" s="72"/>
      <c r="AC272" s="114"/>
      <c r="AD272" s="114"/>
      <c r="AE272" s="114"/>
      <c r="AF272" s="114"/>
    </row>
    <row r="273" spans="1:32" ht="48.75" thickBot="1" x14ac:dyDescent="0.25">
      <c r="A273" s="109"/>
      <c r="B273" s="83"/>
      <c r="C273" s="83"/>
      <c r="D273" s="83"/>
      <c r="E273" s="83"/>
      <c r="F273" s="74" t="s">
        <v>6</v>
      </c>
      <c r="G273" s="27">
        <f>H273+I273+J273+K273+L273++M273+N273+O273+P273+Q273+R273</f>
        <v>27000</v>
      </c>
      <c r="H273" s="27">
        <v>0</v>
      </c>
      <c r="I273" s="27">
        <v>0</v>
      </c>
      <c r="J273" s="28">
        <v>0</v>
      </c>
      <c r="K273" s="39">
        <v>0</v>
      </c>
      <c r="L273" s="50">
        <v>0</v>
      </c>
      <c r="M273" s="27">
        <v>0</v>
      </c>
      <c r="N273" s="39">
        <v>0</v>
      </c>
      <c r="O273" s="39">
        <v>27000</v>
      </c>
      <c r="P273" s="39">
        <v>0</v>
      </c>
      <c r="Q273" s="39">
        <v>0</v>
      </c>
      <c r="R273" s="39">
        <v>0</v>
      </c>
      <c r="S273" s="112"/>
      <c r="T273" s="114"/>
      <c r="U273" s="114"/>
      <c r="V273" s="114"/>
      <c r="W273" s="114"/>
      <c r="X273" s="114"/>
      <c r="Y273" s="114"/>
      <c r="Z273" s="114"/>
      <c r="AA273" s="72"/>
      <c r="AB273" s="72"/>
      <c r="AC273" s="114"/>
      <c r="AD273" s="114"/>
      <c r="AE273" s="114"/>
      <c r="AF273" s="114"/>
    </row>
    <row r="274" spans="1:32" ht="48.75" thickBot="1" x14ac:dyDescent="0.25">
      <c r="A274" s="109"/>
      <c r="B274" s="83"/>
      <c r="C274" s="83"/>
      <c r="D274" s="83"/>
      <c r="E274" s="83"/>
      <c r="F274" s="74" t="s">
        <v>7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112"/>
      <c r="T274" s="114"/>
      <c r="U274" s="114"/>
      <c r="V274" s="114"/>
      <c r="W274" s="114"/>
      <c r="X274" s="114"/>
      <c r="Y274" s="114"/>
      <c r="Z274" s="114"/>
      <c r="AA274" s="72"/>
      <c r="AB274" s="72"/>
      <c r="AC274" s="114"/>
      <c r="AD274" s="114"/>
      <c r="AE274" s="114"/>
      <c r="AF274" s="114"/>
    </row>
    <row r="275" spans="1:32" ht="48.75" thickBot="1" x14ac:dyDescent="0.25">
      <c r="A275" s="109"/>
      <c r="B275" s="83"/>
      <c r="C275" s="83"/>
      <c r="D275" s="83"/>
      <c r="E275" s="83"/>
      <c r="F275" s="74" t="s">
        <v>8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112"/>
      <c r="T275" s="114"/>
      <c r="U275" s="114"/>
      <c r="V275" s="114"/>
      <c r="W275" s="114"/>
      <c r="X275" s="114"/>
      <c r="Y275" s="114"/>
      <c r="Z275" s="114"/>
      <c r="AA275" s="72"/>
      <c r="AB275" s="72"/>
      <c r="AC275" s="114"/>
      <c r="AD275" s="114"/>
      <c r="AE275" s="114"/>
      <c r="AF275" s="114"/>
    </row>
    <row r="276" spans="1:32" ht="24.75" thickBot="1" x14ac:dyDescent="0.25">
      <c r="A276" s="110"/>
      <c r="B276" s="84"/>
      <c r="C276" s="84"/>
      <c r="D276" s="84"/>
      <c r="E276" s="84"/>
      <c r="F276" s="74" t="s">
        <v>9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113"/>
      <c r="T276" s="115"/>
      <c r="U276" s="115"/>
      <c r="V276" s="115"/>
      <c r="W276" s="115"/>
      <c r="X276" s="115"/>
      <c r="Y276" s="115"/>
      <c r="Z276" s="115"/>
      <c r="AA276" s="73"/>
      <c r="AB276" s="73"/>
      <c r="AC276" s="115"/>
      <c r="AD276" s="115"/>
      <c r="AE276" s="115"/>
      <c r="AF276" s="115"/>
    </row>
    <row r="277" spans="1:32" ht="12.75" customHeight="1" thickBot="1" x14ac:dyDescent="0.25">
      <c r="A277" s="138"/>
      <c r="B277" s="139"/>
      <c r="C277" s="139"/>
      <c r="D277" s="139"/>
      <c r="E277" s="140"/>
      <c r="F277" s="17" t="s">
        <v>4</v>
      </c>
      <c r="G277" s="24">
        <f>H277+I277+J277+K277+L277++M277+N277+O277+P277+Q277+R277</f>
        <v>94899794.180000007</v>
      </c>
      <c r="H277" s="24">
        <v>8495932.1300000008</v>
      </c>
      <c r="I277" s="24">
        <v>7649430.04</v>
      </c>
      <c r="J277" s="33">
        <f t="shared" ref="J277:R277" si="61">J278</f>
        <v>7236239.54</v>
      </c>
      <c r="K277" s="42">
        <f t="shared" si="61"/>
        <v>8954327.3399999999</v>
      </c>
      <c r="L277" s="53">
        <f t="shared" si="61"/>
        <v>7865192.580000001</v>
      </c>
      <c r="M277" s="24">
        <f t="shared" si="61"/>
        <v>8196613.0800000001</v>
      </c>
      <c r="N277" s="42">
        <f t="shared" si="61"/>
        <v>9031759.0500000007</v>
      </c>
      <c r="O277" s="42">
        <f t="shared" si="61"/>
        <v>8964766.0899999999</v>
      </c>
      <c r="P277" s="42">
        <f t="shared" si="61"/>
        <v>11328626.550000001</v>
      </c>
      <c r="Q277" s="42">
        <f t="shared" si="61"/>
        <v>8629939.9900000002</v>
      </c>
      <c r="R277" s="42">
        <f t="shared" si="61"/>
        <v>8546967.7899999991</v>
      </c>
      <c r="S277" s="78"/>
      <c r="T277" s="69"/>
      <c r="U277" s="69"/>
      <c r="V277" s="69"/>
      <c r="W277" s="69"/>
      <c r="X277" s="69"/>
      <c r="Y277" s="69"/>
      <c r="Z277" s="69"/>
      <c r="AA277" s="72"/>
      <c r="AB277" s="72"/>
      <c r="AC277" s="69"/>
      <c r="AD277" s="69"/>
      <c r="AE277" s="69"/>
      <c r="AF277" s="75"/>
    </row>
    <row r="278" spans="1:32" ht="36.75" customHeight="1" thickBot="1" x14ac:dyDescent="0.25">
      <c r="A278" s="141" t="s">
        <v>54</v>
      </c>
      <c r="B278" s="142"/>
      <c r="C278" s="142"/>
      <c r="D278" s="142"/>
      <c r="E278" s="143"/>
      <c r="F278" s="74" t="s">
        <v>5</v>
      </c>
      <c r="G278" s="27">
        <f>H278+I278+J278+K278+L278++M278+N278+O278+P278+Q278+R278</f>
        <v>94899794.180000007</v>
      </c>
      <c r="H278" s="27">
        <v>8495932.1300000008</v>
      </c>
      <c r="I278" s="27">
        <v>7649430.04</v>
      </c>
      <c r="J278" s="28">
        <f>J279+J280</f>
        <v>7236239.54</v>
      </c>
      <c r="K278" s="39">
        <f>K279+K280</f>
        <v>8954327.3399999999</v>
      </c>
      <c r="L278" s="50">
        <f>L279+L280</f>
        <v>7865192.580000001</v>
      </c>
      <c r="M278" s="27">
        <f>M212+M218+M224+M230+M236+M242+M248+M254+M260+M266</f>
        <v>8196613.0800000001</v>
      </c>
      <c r="N278" s="39">
        <f>N212+N218+N224+N230+N236+N242+N248+N254+N260+N266</f>
        <v>9031759.0500000007</v>
      </c>
      <c r="O278" s="39">
        <f>O212+O218+O224+O230+O236+O242+O248+O254+O260+O266+O272</f>
        <v>8964766.0899999999</v>
      </c>
      <c r="P278" s="39">
        <f t="shared" ref="P278:R279" si="62">P212+P218+P224+P230+P236+P242+P248+P254+P260+P266</f>
        <v>11328626.550000001</v>
      </c>
      <c r="Q278" s="39">
        <f t="shared" si="62"/>
        <v>8629939.9900000002</v>
      </c>
      <c r="R278" s="39">
        <f t="shared" si="62"/>
        <v>8546967.7899999991</v>
      </c>
      <c r="S278" s="78"/>
      <c r="T278" s="69"/>
      <c r="U278" s="69"/>
      <c r="V278" s="69"/>
      <c r="W278" s="69"/>
      <c r="X278" s="69"/>
      <c r="Y278" s="69"/>
      <c r="Z278" s="69"/>
      <c r="AA278" s="72"/>
      <c r="AB278" s="72"/>
      <c r="AC278" s="69"/>
      <c r="AD278" s="69"/>
      <c r="AE278" s="69"/>
      <c r="AF278" s="75"/>
    </row>
    <row r="279" spans="1:32" ht="48.75" thickBot="1" x14ac:dyDescent="0.25">
      <c r="A279" s="175"/>
      <c r="B279" s="176"/>
      <c r="C279" s="176"/>
      <c r="D279" s="176"/>
      <c r="E279" s="177"/>
      <c r="F279" s="74" t="s">
        <v>6</v>
      </c>
      <c r="G279" s="27">
        <f>H279+I279+J279+K279+L279++M279+N279+O279+P279+Q279+R279</f>
        <v>92360779.180000007</v>
      </c>
      <c r="H279" s="27">
        <v>8316790.1299999999</v>
      </c>
      <c r="I279" s="27">
        <v>7446923.04</v>
      </c>
      <c r="J279" s="28">
        <f>7063036.54-9700</f>
        <v>7053336.54</v>
      </c>
      <c r="K279" s="39">
        <v>8777558.3399999999</v>
      </c>
      <c r="L279" s="50">
        <f>L213+L219+L225+L231+L237+L243+L249+L255+L261+L267</f>
        <v>7654274.580000001</v>
      </c>
      <c r="M279" s="27">
        <f>M213+M219+M225+M231+M237+M243+M249+M255+M261+M267</f>
        <v>7979568.0800000001</v>
      </c>
      <c r="N279" s="39">
        <f>N213+N219+N225+N231+N237+N243+N249+N255+N261+N267</f>
        <v>8779271.0500000007</v>
      </c>
      <c r="O279" s="39">
        <f>O213+O219+O225+O231+O237+O243+O249+O255+O261+O267+O273</f>
        <v>8698816.0899999999</v>
      </c>
      <c r="P279" s="39">
        <f t="shared" si="62"/>
        <v>11043394.550000001</v>
      </c>
      <c r="Q279" s="39">
        <f t="shared" si="62"/>
        <v>8351826.9900000002</v>
      </c>
      <c r="R279" s="39">
        <f t="shared" si="62"/>
        <v>8259019.79</v>
      </c>
      <c r="S279" s="78"/>
      <c r="T279" s="69"/>
      <c r="U279" s="69"/>
      <c r="V279" s="69"/>
      <c r="W279" s="69"/>
      <c r="X279" s="69"/>
      <c r="Y279" s="69"/>
      <c r="Z279" s="69"/>
      <c r="AA279" s="72"/>
      <c r="AB279" s="72"/>
      <c r="AC279" s="69"/>
      <c r="AD279" s="69"/>
      <c r="AE279" s="69"/>
      <c r="AF279" s="75"/>
    </row>
    <row r="280" spans="1:32" ht="48.75" thickBot="1" x14ac:dyDescent="0.25">
      <c r="A280" s="175"/>
      <c r="B280" s="176"/>
      <c r="C280" s="176"/>
      <c r="D280" s="176"/>
      <c r="E280" s="177"/>
      <c r="F280" s="74" t="s">
        <v>7</v>
      </c>
      <c r="G280" s="27">
        <f>H280+I280+J280+K280+L280++M280+N280+O280+P280+Q280+R280</f>
        <v>2539015</v>
      </c>
      <c r="H280" s="27">
        <v>179142</v>
      </c>
      <c r="I280" s="27">
        <v>202507</v>
      </c>
      <c r="J280" s="28">
        <v>182903</v>
      </c>
      <c r="K280" s="39">
        <v>176769</v>
      </c>
      <c r="L280" s="50">
        <f>21646+189272</f>
        <v>210918</v>
      </c>
      <c r="M280" s="27">
        <f t="shared" ref="M280:R280" si="63">M226</f>
        <v>217045</v>
      </c>
      <c r="N280" s="39">
        <f t="shared" si="63"/>
        <v>252488</v>
      </c>
      <c r="O280" s="39">
        <f t="shared" si="63"/>
        <v>265950</v>
      </c>
      <c r="P280" s="39">
        <f t="shared" si="63"/>
        <v>285232</v>
      </c>
      <c r="Q280" s="39">
        <f t="shared" si="63"/>
        <v>278113</v>
      </c>
      <c r="R280" s="39">
        <f t="shared" si="63"/>
        <v>287948</v>
      </c>
      <c r="S280" s="78"/>
      <c r="T280" s="69"/>
      <c r="U280" s="69"/>
      <c r="V280" s="69"/>
      <c r="W280" s="69"/>
      <c r="X280" s="69"/>
      <c r="Y280" s="69"/>
      <c r="Z280" s="69"/>
      <c r="AA280" s="72"/>
      <c r="AB280" s="72"/>
      <c r="AC280" s="69"/>
      <c r="AD280" s="69"/>
      <c r="AE280" s="69"/>
      <c r="AF280" s="75"/>
    </row>
    <row r="281" spans="1:32" ht="48.75" thickBot="1" x14ac:dyDescent="0.25">
      <c r="A281" s="175"/>
      <c r="B281" s="176"/>
      <c r="C281" s="176"/>
      <c r="D281" s="176"/>
      <c r="E281" s="177"/>
      <c r="F281" s="74" t="s">
        <v>8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78"/>
      <c r="T281" s="69"/>
      <c r="U281" s="69"/>
      <c r="V281" s="69"/>
      <c r="W281" s="69"/>
      <c r="X281" s="69"/>
      <c r="Y281" s="69"/>
      <c r="Z281" s="69"/>
      <c r="AA281" s="72"/>
      <c r="AB281" s="72"/>
      <c r="AC281" s="69"/>
      <c r="AD281" s="69"/>
      <c r="AE281" s="69"/>
      <c r="AF281" s="75"/>
    </row>
    <row r="282" spans="1:32" ht="24.75" thickBot="1" x14ac:dyDescent="0.25">
      <c r="A282" s="178"/>
      <c r="B282" s="179"/>
      <c r="C282" s="179"/>
      <c r="D282" s="179"/>
      <c r="E282" s="180"/>
      <c r="F282" s="74" t="s">
        <v>9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79"/>
      <c r="T282" s="70"/>
      <c r="U282" s="70"/>
      <c r="V282" s="70"/>
      <c r="W282" s="70"/>
      <c r="X282" s="70"/>
      <c r="Y282" s="70"/>
      <c r="Z282" s="70"/>
      <c r="AA282" s="73"/>
      <c r="AB282" s="73"/>
      <c r="AC282" s="70"/>
      <c r="AD282" s="70"/>
      <c r="AE282" s="70"/>
      <c r="AF282" s="76"/>
    </row>
    <row r="283" spans="1:32" s="21" customFormat="1" ht="15.75" thickBot="1" x14ac:dyDescent="0.3">
      <c r="A283" s="104" t="s">
        <v>55</v>
      </c>
      <c r="B283" s="105"/>
      <c r="C283" s="105"/>
      <c r="D283" s="105"/>
      <c r="E283" s="105"/>
      <c r="F283" s="105"/>
      <c r="G283" s="105"/>
      <c r="H283" s="105"/>
      <c r="I283" s="105"/>
      <c r="J283" s="105"/>
      <c r="K283" s="105"/>
      <c r="L283" s="105"/>
      <c r="M283" s="105"/>
      <c r="N283" s="105"/>
      <c r="O283" s="105"/>
      <c r="P283" s="105"/>
      <c r="Q283" s="105"/>
      <c r="R283" s="105"/>
      <c r="S283" s="105"/>
      <c r="T283" s="105"/>
      <c r="U283" s="105"/>
      <c r="V283" s="105"/>
      <c r="W283" s="105"/>
      <c r="X283" s="105"/>
      <c r="Y283" s="105"/>
      <c r="Z283" s="105"/>
      <c r="AA283" s="105"/>
      <c r="AB283" s="100"/>
      <c r="AC283" s="100"/>
      <c r="AD283" s="100"/>
      <c r="AE283" s="100"/>
      <c r="AF283" s="101"/>
    </row>
    <row r="284" spans="1:32" s="21" customFormat="1" ht="15.75" thickBot="1" x14ac:dyDescent="0.3">
      <c r="A284" s="104" t="s">
        <v>161</v>
      </c>
      <c r="B284" s="105"/>
      <c r="C284" s="105"/>
      <c r="D284" s="105"/>
      <c r="E284" s="105"/>
      <c r="F284" s="105"/>
      <c r="G284" s="105"/>
      <c r="H284" s="105"/>
      <c r="I284" s="105"/>
      <c r="J284" s="105"/>
      <c r="K284" s="105"/>
      <c r="L284" s="105"/>
      <c r="M284" s="105"/>
      <c r="N284" s="105"/>
      <c r="O284" s="105"/>
      <c r="P284" s="105"/>
      <c r="Q284" s="105"/>
      <c r="R284" s="105"/>
      <c r="S284" s="105"/>
      <c r="T284" s="105"/>
      <c r="U284" s="105"/>
      <c r="V284" s="105"/>
      <c r="W284" s="105"/>
      <c r="X284" s="105"/>
      <c r="Y284" s="105"/>
      <c r="Z284" s="105"/>
      <c r="AA284" s="105"/>
      <c r="AB284" s="100"/>
      <c r="AC284" s="100"/>
      <c r="AD284" s="100"/>
      <c r="AE284" s="100"/>
      <c r="AF284" s="101"/>
    </row>
    <row r="285" spans="1:32" s="21" customFormat="1" ht="15.75" thickBot="1" x14ac:dyDescent="0.3">
      <c r="A285" s="104" t="s">
        <v>56</v>
      </c>
      <c r="B285" s="105"/>
      <c r="C285" s="105"/>
      <c r="D285" s="105"/>
      <c r="E285" s="105"/>
      <c r="F285" s="105"/>
      <c r="G285" s="105"/>
      <c r="H285" s="105"/>
      <c r="I285" s="105"/>
      <c r="J285" s="105"/>
      <c r="K285" s="105"/>
      <c r="L285" s="105"/>
      <c r="M285" s="105"/>
      <c r="N285" s="105"/>
      <c r="O285" s="105"/>
      <c r="P285" s="105"/>
      <c r="Q285" s="105"/>
      <c r="R285" s="105"/>
      <c r="S285" s="105"/>
      <c r="T285" s="105"/>
      <c r="U285" s="105"/>
      <c r="V285" s="105"/>
      <c r="W285" s="105"/>
      <c r="X285" s="105"/>
      <c r="Y285" s="105"/>
      <c r="Z285" s="105"/>
      <c r="AA285" s="105"/>
      <c r="AB285" s="100"/>
      <c r="AC285" s="100"/>
      <c r="AD285" s="100"/>
      <c r="AE285" s="100"/>
      <c r="AF285" s="101"/>
    </row>
    <row r="286" spans="1:32" ht="12.75" thickBot="1" x14ac:dyDescent="0.25">
      <c r="A286" s="82">
        <v>5</v>
      </c>
      <c r="B286" s="82" t="s">
        <v>57</v>
      </c>
      <c r="C286" s="82">
        <v>2014</v>
      </c>
      <c r="D286" s="82">
        <v>2024</v>
      </c>
      <c r="E286" s="82"/>
      <c r="F286" s="17" t="s">
        <v>4</v>
      </c>
      <c r="G286" s="24">
        <f>H286+I286+J286+K286+L286+M286+N286+O286+P286+Q286</f>
        <v>430521.99</v>
      </c>
      <c r="H286" s="24">
        <v>120000</v>
      </c>
      <c r="I286" s="24">
        <v>0</v>
      </c>
      <c r="J286" s="33">
        <f t="shared" ref="J286:L287" si="64">J287</f>
        <v>58200</v>
      </c>
      <c r="K286" s="42">
        <f t="shared" si="64"/>
        <v>35000</v>
      </c>
      <c r="L286" s="53">
        <f t="shared" si="64"/>
        <v>57200</v>
      </c>
      <c r="M286" s="24">
        <f>M287</f>
        <v>0</v>
      </c>
      <c r="N286" s="42">
        <f>N287</f>
        <v>0</v>
      </c>
      <c r="O286" s="42">
        <f>O288</f>
        <v>42121.990000000005</v>
      </c>
      <c r="P286" s="42">
        <f>P288</f>
        <v>118000</v>
      </c>
      <c r="Q286" s="42">
        <f>Q288</f>
        <v>0</v>
      </c>
      <c r="R286" s="42">
        <f>R288</f>
        <v>0</v>
      </c>
      <c r="S286" s="116"/>
      <c r="T286" s="92"/>
      <c r="U286" s="119"/>
      <c r="V286" s="92"/>
      <c r="W286" s="119"/>
      <c r="X286" s="92"/>
      <c r="Y286" s="92"/>
      <c r="Z286" s="82"/>
      <c r="AA286" s="85"/>
      <c r="AB286" s="85"/>
      <c r="AC286" s="82"/>
      <c r="AD286" s="82"/>
      <c r="AE286" s="82"/>
      <c r="AF286" s="82"/>
    </row>
    <row r="287" spans="1:32" ht="36.75" thickBot="1" x14ac:dyDescent="0.25">
      <c r="A287" s="83"/>
      <c r="B287" s="83"/>
      <c r="C287" s="83"/>
      <c r="D287" s="83"/>
      <c r="E287" s="83"/>
      <c r="F287" s="13" t="s">
        <v>5</v>
      </c>
      <c r="G287" s="27">
        <f>H287+I287+J287+K287+L287+M287+N287+O287+P287+Q287</f>
        <v>430521.99</v>
      </c>
      <c r="H287" s="27">
        <v>120000</v>
      </c>
      <c r="I287" s="27">
        <v>0</v>
      </c>
      <c r="J287" s="28">
        <f t="shared" si="64"/>
        <v>58200</v>
      </c>
      <c r="K287" s="39">
        <f t="shared" si="64"/>
        <v>35000</v>
      </c>
      <c r="L287" s="50">
        <f t="shared" si="64"/>
        <v>57200</v>
      </c>
      <c r="M287" s="27">
        <f>M288</f>
        <v>0</v>
      </c>
      <c r="N287" s="39">
        <f>N288</f>
        <v>0</v>
      </c>
      <c r="O287" s="39">
        <f>O288</f>
        <v>42121.990000000005</v>
      </c>
      <c r="P287" s="39">
        <f>P288</f>
        <v>118000</v>
      </c>
      <c r="Q287" s="39">
        <f>Q288</f>
        <v>0</v>
      </c>
      <c r="R287" s="39">
        <f>R288</f>
        <v>0</v>
      </c>
      <c r="S287" s="117"/>
      <c r="T287" s="93"/>
      <c r="U287" s="120"/>
      <c r="V287" s="93"/>
      <c r="W287" s="120"/>
      <c r="X287" s="93"/>
      <c r="Y287" s="93"/>
      <c r="Z287" s="83"/>
      <c r="AA287" s="86"/>
      <c r="AB287" s="86"/>
      <c r="AC287" s="83"/>
      <c r="AD287" s="83"/>
      <c r="AE287" s="83"/>
      <c r="AF287" s="83"/>
    </row>
    <row r="288" spans="1:32" ht="48.75" thickBot="1" x14ac:dyDescent="0.25">
      <c r="A288" s="83"/>
      <c r="B288" s="83"/>
      <c r="C288" s="83"/>
      <c r="D288" s="83"/>
      <c r="E288" s="83"/>
      <c r="F288" s="13" t="s">
        <v>6</v>
      </c>
      <c r="G288" s="27">
        <f>H288+I288+J288+K288+L288+M288+N288+O288+P288+Q288</f>
        <v>430521.99</v>
      </c>
      <c r="H288" s="27">
        <v>120000</v>
      </c>
      <c r="I288" s="27">
        <v>0</v>
      </c>
      <c r="J288" s="28">
        <f>J292</f>
        <v>58200</v>
      </c>
      <c r="K288" s="39">
        <f>K292</f>
        <v>35000</v>
      </c>
      <c r="L288" s="50">
        <f>L292</f>
        <v>57200</v>
      </c>
      <c r="M288" s="27">
        <f t="shared" ref="M288:R288" si="65">M294</f>
        <v>0</v>
      </c>
      <c r="N288" s="39">
        <f t="shared" si="65"/>
        <v>0</v>
      </c>
      <c r="O288" s="39">
        <f t="shared" si="65"/>
        <v>42121.990000000005</v>
      </c>
      <c r="P288" s="39">
        <f t="shared" si="65"/>
        <v>118000</v>
      </c>
      <c r="Q288" s="39">
        <f t="shared" si="65"/>
        <v>0</v>
      </c>
      <c r="R288" s="39">
        <f t="shared" si="65"/>
        <v>0</v>
      </c>
      <c r="S288" s="117"/>
      <c r="T288" s="93"/>
      <c r="U288" s="120"/>
      <c r="V288" s="93"/>
      <c r="W288" s="120"/>
      <c r="X288" s="93"/>
      <c r="Y288" s="93"/>
      <c r="Z288" s="83"/>
      <c r="AA288" s="86"/>
      <c r="AB288" s="86"/>
      <c r="AC288" s="83"/>
      <c r="AD288" s="83"/>
      <c r="AE288" s="83"/>
      <c r="AF288" s="83"/>
    </row>
    <row r="289" spans="1:32" ht="48.75" thickBot="1" x14ac:dyDescent="0.25">
      <c r="A289" s="83"/>
      <c r="B289" s="83"/>
      <c r="C289" s="83"/>
      <c r="D289" s="83"/>
      <c r="E289" s="83"/>
      <c r="F289" s="13" t="s">
        <v>7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117"/>
      <c r="T289" s="93"/>
      <c r="U289" s="120"/>
      <c r="V289" s="93"/>
      <c r="W289" s="120"/>
      <c r="X289" s="93"/>
      <c r="Y289" s="93"/>
      <c r="Z289" s="83"/>
      <c r="AA289" s="86"/>
      <c r="AB289" s="86"/>
      <c r="AC289" s="83"/>
      <c r="AD289" s="83"/>
      <c r="AE289" s="83"/>
      <c r="AF289" s="83"/>
    </row>
    <row r="290" spans="1:32" ht="48.75" thickBot="1" x14ac:dyDescent="0.25">
      <c r="A290" s="83"/>
      <c r="B290" s="83"/>
      <c r="C290" s="83"/>
      <c r="D290" s="83"/>
      <c r="E290" s="83"/>
      <c r="F290" s="13" t="s">
        <v>8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117"/>
      <c r="T290" s="93"/>
      <c r="U290" s="120"/>
      <c r="V290" s="93"/>
      <c r="W290" s="120"/>
      <c r="X290" s="93"/>
      <c r="Y290" s="93"/>
      <c r="Z290" s="83"/>
      <c r="AA290" s="86"/>
      <c r="AB290" s="86"/>
      <c r="AC290" s="83"/>
      <c r="AD290" s="83"/>
      <c r="AE290" s="83"/>
      <c r="AF290" s="83"/>
    </row>
    <row r="291" spans="1:32" ht="75" customHeight="1" thickBot="1" x14ac:dyDescent="0.25">
      <c r="A291" s="84"/>
      <c r="B291" s="84"/>
      <c r="C291" s="84"/>
      <c r="D291" s="84"/>
      <c r="E291" s="84"/>
      <c r="F291" s="13" t="s">
        <v>9</v>
      </c>
      <c r="G291" s="27"/>
      <c r="H291" s="27"/>
      <c r="I291" s="27"/>
      <c r="J291" s="28"/>
      <c r="K291" s="39"/>
      <c r="L291" s="50"/>
      <c r="M291" s="27"/>
      <c r="N291" s="39"/>
      <c r="O291" s="39"/>
      <c r="P291" s="39"/>
      <c r="Q291" s="39"/>
      <c r="R291" s="39"/>
      <c r="S291" s="118"/>
      <c r="T291" s="94"/>
      <c r="U291" s="122"/>
      <c r="V291" s="94"/>
      <c r="W291" s="122"/>
      <c r="X291" s="94"/>
      <c r="Y291" s="94"/>
      <c r="Z291" s="84"/>
      <c r="AA291" s="87"/>
      <c r="AB291" s="87"/>
      <c r="AC291" s="84"/>
      <c r="AD291" s="84"/>
      <c r="AE291" s="84"/>
      <c r="AF291" s="84"/>
    </row>
    <row r="292" spans="1:32" ht="12.75" thickBot="1" x14ac:dyDescent="0.25">
      <c r="A292" s="108" t="s">
        <v>121</v>
      </c>
      <c r="B292" s="82" t="s">
        <v>58</v>
      </c>
      <c r="C292" s="82">
        <v>2014</v>
      </c>
      <c r="D292" s="82">
        <v>2024</v>
      </c>
      <c r="E292" s="82"/>
      <c r="F292" s="17" t="s">
        <v>4</v>
      </c>
      <c r="G292" s="24">
        <f>H292+I292+J292+K292+L292+M292+N292+O292+P292+Q292</f>
        <v>430521.99</v>
      </c>
      <c r="H292" s="24">
        <v>120000</v>
      </c>
      <c r="I292" s="24">
        <v>0</v>
      </c>
      <c r="J292" s="33">
        <f>J293</f>
        <v>58200</v>
      </c>
      <c r="K292" s="42">
        <f>K293</f>
        <v>35000</v>
      </c>
      <c r="L292" s="53">
        <f t="shared" ref="L292:L293" si="66">L293</f>
        <v>57200</v>
      </c>
      <c r="M292" s="24">
        <f t="shared" ref="M292:R293" si="67">M293</f>
        <v>0</v>
      </c>
      <c r="N292" s="42">
        <f t="shared" si="67"/>
        <v>0</v>
      </c>
      <c r="O292" s="42">
        <f t="shared" si="67"/>
        <v>42121.990000000005</v>
      </c>
      <c r="P292" s="42">
        <f t="shared" si="67"/>
        <v>118000</v>
      </c>
      <c r="Q292" s="42">
        <f t="shared" si="67"/>
        <v>0</v>
      </c>
      <c r="R292" s="42">
        <f t="shared" si="67"/>
        <v>0</v>
      </c>
      <c r="S292" s="116"/>
      <c r="T292" s="92"/>
      <c r="U292" s="92"/>
      <c r="V292" s="82"/>
      <c r="W292" s="82"/>
      <c r="X292" s="82"/>
      <c r="Y292" s="92"/>
      <c r="Z292" s="82"/>
      <c r="AA292" s="85"/>
      <c r="AB292" s="85"/>
      <c r="AC292" s="82"/>
      <c r="AD292" s="82"/>
      <c r="AE292" s="82"/>
      <c r="AF292" s="82"/>
    </row>
    <row r="293" spans="1:32" ht="36.75" thickBot="1" x14ac:dyDescent="0.25">
      <c r="A293" s="109"/>
      <c r="B293" s="83"/>
      <c r="C293" s="83"/>
      <c r="D293" s="83"/>
      <c r="E293" s="83"/>
      <c r="F293" s="13" t="s">
        <v>5</v>
      </c>
      <c r="G293" s="27">
        <f>H293+I293+J293+K293+L293+M293+N293+O293+P293+Q293</f>
        <v>430521.99</v>
      </c>
      <c r="H293" s="27">
        <v>120000</v>
      </c>
      <c r="I293" s="27">
        <v>0</v>
      </c>
      <c r="J293" s="28">
        <f>J294</f>
        <v>58200</v>
      </c>
      <c r="K293" s="39">
        <f>K294</f>
        <v>35000</v>
      </c>
      <c r="L293" s="50">
        <f t="shared" si="66"/>
        <v>57200</v>
      </c>
      <c r="M293" s="27">
        <f t="shared" si="67"/>
        <v>0</v>
      </c>
      <c r="N293" s="39">
        <f t="shared" si="67"/>
        <v>0</v>
      </c>
      <c r="O293" s="39">
        <f t="shared" si="67"/>
        <v>42121.990000000005</v>
      </c>
      <c r="P293" s="39">
        <f t="shared" si="67"/>
        <v>118000</v>
      </c>
      <c r="Q293" s="39">
        <f t="shared" si="67"/>
        <v>0</v>
      </c>
      <c r="R293" s="39">
        <f t="shared" si="67"/>
        <v>0</v>
      </c>
      <c r="S293" s="117"/>
      <c r="T293" s="93"/>
      <c r="U293" s="93"/>
      <c r="V293" s="83"/>
      <c r="W293" s="83"/>
      <c r="X293" s="83"/>
      <c r="Y293" s="93"/>
      <c r="Z293" s="83"/>
      <c r="AA293" s="86"/>
      <c r="AB293" s="86"/>
      <c r="AC293" s="83"/>
      <c r="AD293" s="83"/>
      <c r="AE293" s="83"/>
      <c r="AF293" s="83"/>
    </row>
    <row r="294" spans="1:32" ht="48.75" thickBot="1" x14ac:dyDescent="0.25">
      <c r="A294" s="109"/>
      <c r="B294" s="83"/>
      <c r="C294" s="83"/>
      <c r="D294" s="83"/>
      <c r="E294" s="83"/>
      <c r="F294" s="13" t="s">
        <v>6</v>
      </c>
      <c r="G294" s="27">
        <f>H294+I294+J294+K294+L294+M294+N294+O294+P294+Q294</f>
        <v>430521.99</v>
      </c>
      <c r="H294" s="27">
        <v>120000</v>
      </c>
      <c r="I294" s="27">
        <v>0</v>
      </c>
      <c r="J294" s="28">
        <v>58200</v>
      </c>
      <c r="K294" s="39">
        <f>K306</f>
        <v>35000</v>
      </c>
      <c r="L294" s="50">
        <f>L300+L312++L306</f>
        <v>57200</v>
      </c>
      <c r="M294" s="27">
        <f t="shared" ref="M294:R294" si="68">M300+M306+M312</f>
        <v>0</v>
      </c>
      <c r="N294" s="39">
        <f t="shared" si="68"/>
        <v>0</v>
      </c>
      <c r="O294" s="39">
        <f t="shared" si="68"/>
        <v>42121.990000000005</v>
      </c>
      <c r="P294" s="39">
        <f t="shared" si="68"/>
        <v>118000</v>
      </c>
      <c r="Q294" s="39">
        <f t="shared" si="68"/>
        <v>0</v>
      </c>
      <c r="R294" s="39">
        <f t="shared" si="68"/>
        <v>0</v>
      </c>
      <c r="S294" s="117"/>
      <c r="T294" s="93"/>
      <c r="U294" s="93"/>
      <c r="V294" s="83"/>
      <c r="W294" s="83"/>
      <c r="X294" s="83"/>
      <c r="Y294" s="93"/>
      <c r="Z294" s="83"/>
      <c r="AA294" s="86"/>
      <c r="AB294" s="86"/>
      <c r="AC294" s="83"/>
      <c r="AD294" s="83"/>
      <c r="AE294" s="83"/>
      <c r="AF294" s="83"/>
    </row>
    <row r="295" spans="1:32" ht="48.75" thickBot="1" x14ac:dyDescent="0.25">
      <c r="A295" s="109"/>
      <c r="B295" s="83"/>
      <c r="C295" s="83"/>
      <c r="D295" s="83"/>
      <c r="E295" s="83"/>
      <c r="F295" s="13" t="s">
        <v>7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117"/>
      <c r="T295" s="93"/>
      <c r="U295" s="93"/>
      <c r="V295" s="83"/>
      <c r="W295" s="83"/>
      <c r="X295" s="83"/>
      <c r="Y295" s="93"/>
      <c r="Z295" s="83"/>
      <c r="AA295" s="86"/>
      <c r="AB295" s="86"/>
      <c r="AC295" s="83"/>
      <c r="AD295" s="83"/>
      <c r="AE295" s="83"/>
      <c r="AF295" s="83"/>
    </row>
    <row r="296" spans="1:32" ht="48.75" thickBot="1" x14ac:dyDescent="0.25">
      <c r="A296" s="109"/>
      <c r="B296" s="83"/>
      <c r="C296" s="83"/>
      <c r="D296" s="83"/>
      <c r="E296" s="83"/>
      <c r="F296" s="13" t="s">
        <v>8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117"/>
      <c r="T296" s="93"/>
      <c r="U296" s="93"/>
      <c r="V296" s="83"/>
      <c r="W296" s="83"/>
      <c r="X296" s="83"/>
      <c r="Y296" s="93"/>
      <c r="Z296" s="83"/>
      <c r="AA296" s="86"/>
      <c r="AB296" s="86"/>
      <c r="AC296" s="83"/>
      <c r="AD296" s="83"/>
      <c r="AE296" s="83"/>
      <c r="AF296" s="83"/>
    </row>
    <row r="297" spans="1:32" ht="24.75" thickBot="1" x14ac:dyDescent="0.25">
      <c r="A297" s="110"/>
      <c r="B297" s="84"/>
      <c r="C297" s="84"/>
      <c r="D297" s="84"/>
      <c r="E297" s="84"/>
      <c r="F297" s="13" t="s">
        <v>9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39"/>
      <c r="S297" s="118"/>
      <c r="T297" s="94"/>
      <c r="U297" s="94"/>
      <c r="V297" s="84"/>
      <c r="W297" s="84"/>
      <c r="X297" s="84"/>
      <c r="Y297" s="94"/>
      <c r="Z297" s="84"/>
      <c r="AA297" s="87"/>
      <c r="AB297" s="87"/>
      <c r="AC297" s="84"/>
      <c r="AD297" s="84"/>
      <c r="AE297" s="84"/>
      <c r="AF297" s="84"/>
    </row>
    <row r="298" spans="1:32" ht="12.75" customHeight="1" thickBot="1" x14ac:dyDescent="0.25">
      <c r="A298" s="108" t="s">
        <v>122</v>
      </c>
      <c r="B298" s="82" t="s">
        <v>59</v>
      </c>
      <c r="C298" s="82">
        <v>2014</v>
      </c>
      <c r="D298" s="82">
        <v>2024</v>
      </c>
      <c r="E298" s="82"/>
      <c r="F298" s="17" t="s">
        <v>4</v>
      </c>
      <c r="G298" s="24">
        <f>H298+I298+J298+K298+L298+M298+N298+O298+P298+Q298</f>
        <v>35600</v>
      </c>
      <c r="H298" s="24">
        <v>0</v>
      </c>
      <c r="I298" s="24">
        <v>0</v>
      </c>
      <c r="J298" s="33">
        <v>9700</v>
      </c>
      <c r="K298" s="42">
        <v>0</v>
      </c>
      <c r="L298" s="53">
        <f>L299</f>
        <v>12200</v>
      </c>
      <c r="M298" s="24">
        <v>0</v>
      </c>
      <c r="N298" s="42">
        <v>0</v>
      </c>
      <c r="O298" s="42">
        <f>O299</f>
        <v>9700</v>
      </c>
      <c r="P298" s="42">
        <f>P299</f>
        <v>4000</v>
      </c>
      <c r="Q298" s="42">
        <v>0</v>
      </c>
      <c r="R298" s="42">
        <v>0</v>
      </c>
      <c r="S298" s="92" t="s">
        <v>45</v>
      </c>
      <c r="T298" s="92" t="s">
        <v>43</v>
      </c>
      <c r="U298" s="92">
        <v>100</v>
      </c>
      <c r="V298" s="82">
        <v>0</v>
      </c>
      <c r="W298" s="82">
        <v>0</v>
      </c>
      <c r="X298" s="82">
        <v>100</v>
      </c>
      <c r="Y298" s="92">
        <v>0</v>
      </c>
      <c r="Z298" s="82">
        <v>0</v>
      </c>
      <c r="AA298" s="85">
        <v>0</v>
      </c>
      <c r="AB298" s="85">
        <v>0</v>
      </c>
      <c r="AC298" s="82">
        <v>100</v>
      </c>
      <c r="AD298" s="82"/>
      <c r="AE298" s="82"/>
      <c r="AF298" s="82"/>
    </row>
    <row r="299" spans="1:32" ht="36.75" thickBot="1" x14ac:dyDescent="0.25">
      <c r="A299" s="109"/>
      <c r="B299" s="83"/>
      <c r="C299" s="83"/>
      <c r="D299" s="83"/>
      <c r="E299" s="83"/>
      <c r="F299" s="13" t="s">
        <v>5</v>
      </c>
      <c r="G299" s="27">
        <f>H299+I299+J299+K299+L299+M299+N299+O299+P299+Q299</f>
        <v>35600</v>
      </c>
      <c r="H299" s="27">
        <v>0</v>
      </c>
      <c r="I299" s="27">
        <v>0</v>
      </c>
      <c r="J299" s="28">
        <v>9700</v>
      </c>
      <c r="K299" s="39">
        <v>0</v>
      </c>
      <c r="L299" s="50">
        <f>L300</f>
        <v>12200</v>
      </c>
      <c r="M299" s="27">
        <v>0</v>
      </c>
      <c r="N299" s="39">
        <v>0</v>
      </c>
      <c r="O299" s="39">
        <f>O300</f>
        <v>9700</v>
      </c>
      <c r="P299" s="39">
        <f>P300</f>
        <v>4000</v>
      </c>
      <c r="Q299" s="39">
        <v>0</v>
      </c>
      <c r="R299" s="39">
        <v>0</v>
      </c>
      <c r="S299" s="93"/>
      <c r="T299" s="93"/>
      <c r="U299" s="93"/>
      <c r="V299" s="83"/>
      <c r="W299" s="83"/>
      <c r="X299" s="83"/>
      <c r="Y299" s="93"/>
      <c r="Z299" s="83"/>
      <c r="AA299" s="86"/>
      <c r="AB299" s="86"/>
      <c r="AC299" s="83"/>
      <c r="AD299" s="83"/>
      <c r="AE299" s="83"/>
      <c r="AF299" s="83"/>
    </row>
    <row r="300" spans="1:32" ht="48.75" thickBot="1" x14ac:dyDescent="0.25">
      <c r="A300" s="109"/>
      <c r="B300" s="83"/>
      <c r="C300" s="83"/>
      <c r="D300" s="83"/>
      <c r="E300" s="83"/>
      <c r="F300" s="13" t="s">
        <v>6</v>
      </c>
      <c r="G300" s="27">
        <f>H300+I300+J300+K300+L300+M300+N300+O300+P300+Q300</f>
        <v>35600</v>
      </c>
      <c r="H300" s="27">
        <v>0</v>
      </c>
      <c r="I300" s="27">
        <v>0</v>
      </c>
      <c r="J300" s="28">
        <v>9700</v>
      </c>
      <c r="K300" s="39">
        <v>0</v>
      </c>
      <c r="L300" s="50">
        <v>12200</v>
      </c>
      <c r="M300" s="27">
        <v>0</v>
      </c>
      <c r="N300" s="39">
        <v>0</v>
      </c>
      <c r="O300" s="39">
        <v>9700</v>
      </c>
      <c r="P300" s="39">
        <v>4000</v>
      </c>
      <c r="Q300" s="39">
        <v>0</v>
      </c>
      <c r="R300" s="39">
        <v>0</v>
      </c>
      <c r="S300" s="93"/>
      <c r="T300" s="93"/>
      <c r="U300" s="93"/>
      <c r="V300" s="83"/>
      <c r="W300" s="83"/>
      <c r="X300" s="83"/>
      <c r="Y300" s="93"/>
      <c r="Z300" s="83"/>
      <c r="AA300" s="86"/>
      <c r="AB300" s="86"/>
      <c r="AC300" s="83"/>
      <c r="AD300" s="83"/>
      <c r="AE300" s="83"/>
      <c r="AF300" s="83"/>
    </row>
    <row r="301" spans="1:32" ht="48.75" thickBot="1" x14ac:dyDescent="0.25">
      <c r="A301" s="109"/>
      <c r="B301" s="83"/>
      <c r="C301" s="83"/>
      <c r="D301" s="83"/>
      <c r="E301" s="83"/>
      <c r="F301" s="13" t="s">
        <v>7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93"/>
      <c r="T301" s="93"/>
      <c r="U301" s="93"/>
      <c r="V301" s="83"/>
      <c r="W301" s="83"/>
      <c r="X301" s="83"/>
      <c r="Y301" s="93"/>
      <c r="Z301" s="83"/>
      <c r="AA301" s="86"/>
      <c r="AB301" s="86"/>
      <c r="AC301" s="83"/>
      <c r="AD301" s="83"/>
      <c r="AE301" s="83"/>
      <c r="AF301" s="83"/>
    </row>
    <row r="302" spans="1:32" ht="48.75" thickBot="1" x14ac:dyDescent="0.25">
      <c r="A302" s="109"/>
      <c r="B302" s="83"/>
      <c r="C302" s="83"/>
      <c r="D302" s="83"/>
      <c r="E302" s="83"/>
      <c r="F302" s="13" t="s">
        <v>8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93"/>
      <c r="T302" s="93"/>
      <c r="U302" s="93"/>
      <c r="V302" s="83"/>
      <c r="W302" s="83"/>
      <c r="X302" s="83"/>
      <c r="Y302" s="93"/>
      <c r="Z302" s="83"/>
      <c r="AA302" s="86"/>
      <c r="AB302" s="86"/>
      <c r="AC302" s="83"/>
      <c r="AD302" s="83"/>
      <c r="AE302" s="83"/>
      <c r="AF302" s="83"/>
    </row>
    <row r="303" spans="1:32" ht="24.75" thickBot="1" x14ac:dyDescent="0.25">
      <c r="A303" s="110"/>
      <c r="B303" s="84"/>
      <c r="C303" s="84"/>
      <c r="D303" s="84"/>
      <c r="E303" s="84"/>
      <c r="F303" s="13" t="s">
        <v>9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39"/>
      <c r="S303" s="94"/>
      <c r="T303" s="94"/>
      <c r="U303" s="94"/>
      <c r="V303" s="84"/>
      <c r="W303" s="84"/>
      <c r="X303" s="84"/>
      <c r="Y303" s="94"/>
      <c r="Z303" s="84"/>
      <c r="AA303" s="87"/>
      <c r="AB303" s="87"/>
      <c r="AC303" s="84"/>
      <c r="AD303" s="84"/>
      <c r="AE303" s="84"/>
      <c r="AF303" s="84"/>
    </row>
    <row r="304" spans="1:32" ht="12.75" customHeight="1" thickBot="1" x14ac:dyDescent="0.25">
      <c r="A304" s="108" t="s">
        <v>123</v>
      </c>
      <c r="B304" s="82" t="s">
        <v>60</v>
      </c>
      <c r="C304" s="82">
        <v>2014</v>
      </c>
      <c r="D304" s="82">
        <v>2024</v>
      </c>
      <c r="E304" s="82"/>
      <c r="F304" s="17" t="s">
        <v>4</v>
      </c>
      <c r="G304" s="24">
        <f>H304+I304+J304+K304+L304+M304+N304+O304+P304+Q304</f>
        <v>357500</v>
      </c>
      <c r="H304" s="24">
        <v>120000</v>
      </c>
      <c r="I304" s="24">
        <v>0</v>
      </c>
      <c r="J304" s="33">
        <f t="shared" ref="J304:R304" si="69">J305</f>
        <v>48500</v>
      </c>
      <c r="K304" s="42">
        <f t="shared" si="69"/>
        <v>35000</v>
      </c>
      <c r="L304" s="53">
        <f t="shared" si="69"/>
        <v>25000</v>
      </c>
      <c r="M304" s="24">
        <f t="shared" si="69"/>
        <v>0</v>
      </c>
      <c r="N304" s="42">
        <f t="shared" si="69"/>
        <v>0</v>
      </c>
      <c r="O304" s="42">
        <f t="shared" si="69"/>
        <v>15000</v>
      </c>
      <c r="P304" s="42">
        <f t="shared" si="69"/>
        <v>114000</v>
      </c>
      <c r="Q304" s="42">
        <f t="shared" si="69"/>
        <v>0</v>
      </c>
      <c r="R304" s="42">
        <f t="shared" si="69"/>
        <v>0</v>
      </c>
      <c r="S304" s="92" t="s">
        <v>45</v>
      </c>
      <c r="T304" s="92" t="s">
        <v>43</v>
      </c>
      <c r="U304" s="92">
        <v>100</v>
      </c>
      <c r="V304" s="82">
        <v>0</v>
      </c>
      <c r="W304" s="82">
        <v>0</v>
      </c>
      <c r="X304" s="82">
        <v>100</v>
      </c>
      <c r="Y304" s="92">
        <v>100</v>
      </c>
      <c r="Z304" s="82">
        <v>100</v>
      </c>
      <c r="AA304" s="85">
        <v>0</v>
      </c>
      <c r="AB304" s="85">
        <v>0</v>
      </c>
      <c r="AC304" s="82">
        <v>100</v>
      </c>
      <c r="AD304" s="82"/>
      <c r="AE304" s="82"/>
      <c r="AF304" s="82"/>
    </row>
    <row r="305" spans="1:32" ht="36.75" thickBot="1" x14ac:dyDescent="0.25">
      <c r="A305" s="109"/>
      <c r="B305" s="83"/>
      <c r="C305" s="83"/>
      <c r="D305" s="83"/>
      <c r="E305" s="83"/>
      <c r="F305" s="13" t="s">
        <v>5</v>
      </c>
      <c r="G305" s="27">
        <f>H305+I305+J305+K305+L305+M305+N305+O305+P305+Q305</f>
        <v>357500</v>
      </c>
      <c r="H305" s="27">
        <v>120000</v>
      </c>
      <c r="I305" s="27">
        <v>0</v>
      </c>
      <c r="J305" s="28">
        <v>48500</v>
      </c>
      <c r="K305" s="39">
        <f t="shared" ref="K305:R305" si="70">K306</f>
        <v>35000</v>
      </c>
      <c r="L305" s="50">
        <f t="shared" si="70"/>
        <v>25000</v>
      </c>
      <c r="M305" s="27">
        <f t="shared" si="70"/>
        <v>0</v>
      </c>
      <c r="N305" s="39">
        <f t="shared" si="70"/>
        <v>0</v>
      </c>
      <c r="O305" s="39">
        <f t="shared" si="70"/>
        <v>15000</v>
      </c>
      <c r="P305" s="39">
        <f t="shared" si="70"/>
        <v>114000</v>
      </c>
      <c r="Q305" s="39">
        <f t="shared" si="70"/>
        <v>0</v>
      </c>
      <c r="R305" s="39">
        <f t="shared" si="70"/>
        <v>0</v>
      </c>
      <c r="S305" s="93"/>
      <c r="T305" s="93"/>
      <c r="U305" s="93"/>
      <c r="V305" s="83"/>
      <c r="W305" s="83"/>
      <c r="X305" s="83"/>
      <c r="Y305" s="93"/>
      <c r="Z305" s="83"/>
      <c r="AA305" s="86"/>
      <c r="AB305" s="86"/>
      <c r="AC305" s="83"/>
      <c r="AD305" s="83"/>
      <c r="AE305" s="83"/>
      <c r="AF305" s="83"/>
    </row>
    <row r="306" spans="1:32" ht="48.75" thickBot="1" x14ac:dyDescent="0.25">
      <c r="A306" s="109"/>
      <c r="B306" s="83"/>
      <c r="C306" s="83"/>
      <c r="D306" s="83"/>
      <c r="E306" s="83"/>
      <c r="F306" s="13" t="s">
        <v>6</v>
      </c>
      <c r="G306" s="27">
        <f>H306+I306+J306+K306+L306+M306+N306+O306+P306+Q306</f>
        <v>357500</v>
      </c>
      <c r="H306" s="27">
        <v>120000</v>
      </c>
      <c r="I306" s="27">
        <v>0</v>
      </c>
      <c r="J306" s="28">
        <v>48500</v>
      </c>
      <c r="K306" s="39">
        <v>35000</v>
      </c>
      <c r="L306" s="50">
        <v>25000</v>
      </c>
      <c r="M306" s="27">
        <v>0</v>
      </c>
      <c r="N306" s="39">
        <v>0</v>
      </c>
      <c r="O306" s="39">
        <v>15000</v>
      </c>
      <c r="P306" s="39">
        <v>114000</v>
      </c>
      <c r="Q306" s="39">
        <v>0</v>
      </c>
      <c r="R306" s="39">
        <v>0</v>
      </c>
      <c r="S306" s="93"/>
      <c r="T306" s="93"/>
      <c r="U306" s="93"/>
      <c r="V306" s="83"/>
      <c r="W306" s="83"/>
      <c r="X306" s="83"/>
      <c r="Y306" s="93"/>
      <c r="Z306" s="83"/>
      <c r="AA306" s="86"/>
      <c r="AB306" s="86"/>
      <c r="AC306" s="83"/>
      <c r="AD306" s="83"/>
      <c r="AE306" s="83"/>
      <c r="AF306" s="83"/>
    </row>
    <row r="307" spans="1:32" ht="48.75" thickBot="1" x14ac:dyDescent="0.25">
      <c r="A307" s="109"/>
      <c r="B307" s="83"/>
      <c r="C307" s="83"/>
      <c r="D307" s="83"/>
      <c r="E307" s="83"/>
      <c r="F307" s="13" t="s">
        <v>7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93"/>
      <c r="T307" s="93"/>
      <c r="U307" s="93"/>
      <c r="V307" s="83"/>
      <c r="W307" s="83"/>
      <c r="X307" s="83"/>
      <c r="Y307" s="93"/>
      <c r="Z307" s="83"/>
      <c r="AA307" s="86"/>
      <c r="AB307" s="86"/>
      <c r="AC307" s="83"/>
      <c r="AD307" s="83"/>
      <c r="AE307" s="83"/>
      <c r="AF307" s="83"/>
    </row>
    <row r="308" spans="1:32" ht="48.75" thickBot="1" x14ac:dyDescent="0.25">
      <c r="A308" s="109"/>
      <c r="B308" s="83"/>
      <c r="C308" s="83"/>
      <c r="D308" s="83"/>
      <c r="E308" s="83"/>
      <c r="F308" s="13" t="s">
        <v>8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93"/>
      <c r="T308" s="93"/>
      <c r="U308" s="93"/>
      <c r="V308" s="83"/>
      <c r="W308" s="83"/>
      <c r="X308" s="83"/>
      <c r="Y308" s="93"/>
      <c r="Z308" s="83"/>
      <c r="AA308" s="86"/>
      <c r="AB308" s="86"/>
      <c r="AC308" s="83"/>
      <c r="AD308" s="83"/>
      <c r="AE308" s="83"/>
      <c r="AF308" s="83"/>
    </row>
    <row r="309" spans="1:32" ht="24.75" thickBot="1" x14ac:dyDescent="0.25">
      <c r="A309" s="110"/>
      <c r="B309" s="84"/>
      <c r="C309" s="84"/>
      <c r="D309" s="84"/>
      <c r="E309" s="84"/>
      <c r="F309" s="13" t="s">
        <v>9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39"/>
      <c r="S309" s="94"/>
      <c r="T309" s="94"/>
      <c r="U309" s="94"/>
      <c r="V309" s="84"/>
      <c r="W309" s="84"/>
      <c r="X309" s="84"/>
      <c r="Y309" s="94"/>
      <c r="Z309" s="84"/>
      <c r="AA309" s="87"/>
      <c r="AB309" s="87"/>
      <c r="AC309" s="84"/>
      <c r="AD309" s="84"/>
      <c r="AE309" s="84"/>
      <c r="AF309" s="84"/>
    </row>
    <row r="310" spans="1:32" ht="12.75" customHeight="1" thickBot="1" x14ac:dyDescent="0.25">
      <c r="A310" s="108" t="s">
        <v>151</v>
      </c>
      <c r="B310" s="82" t="s">
        <v>152</v>
      </c>
      <c r="C310" s="82">
        <v>2018</v>
      </c>
      <c r="D310" s="82">
        <v>2024</v>
      </c>
      <c r="E310" s="82"/>
      <c r="F310" s="17" t="s">
        <v>4</v>
      </c>
      <c r="G310" s="24">
        <f>H310+I310+J310+K310+L310+M310+N310+O310+P310+Q310</f>
        <v>37421.990000000005</v>
      </c>
      <c r="H310" s="24">
        <f>H311</f>
        <v>0</v>
      </c>
      <c r="I310" s="24">
        <v>0</v>
      </c>
      <c r="J310" s="33">
        <f t="shared" ref="J310:R310" si="71">J311</f>
        <v>0</v>
      </c>
      <c r="K310" s="42">
        <f t="shared" si="71"/>
        <v>0</v>
      </c>
      <c r="L310" s="53">
        <f t="shared" si="71"/>
        <v>20000</v>
      </c>
      <c r="M310" s="24">
        <f t="shared" si="71"/>
        <v>0</v>
      </c>
      <c r="N310" s="42">
        <f t="shared" si="71"/>
        <v>0</v>
      </c>
      <c r="O310" s="42">
        <f t="shared" si="71"/>
        <v>17421.990000000002</v>
      </c>
      <c r="P310" s="42">
        <f t="shared" si="71"/>
        <v>0</v>
      </c>
      <c r="Q310" s="42">
        <f t="shared" si="71"/>
        <v>0</v>
      </c>
      <c r="R310" s="42">
        <f t="shared" si="71"/>
        <v>0</v>
      </c>
      <c r="S310" s="92" t="s">
        <v>45</v>
      </c>
      <c r="T310" s="92" t="s">
        <v>43</v>
      </c>
      <c r="U310" s="92">
        <v>0</v>
      </c>
      <c r="V310" s="82">
        <v>0</v>
      </c>
      <c r="W310" s="82">
        <v>0</v>
      </c>
      <c r="X310" s="82">
        <v>0</v>
      </c>
      <c r="Y310" s="92">
        <v>0</v>
      </c>
      <c r="Z310" s="82">
        <v>100</v>
      </c>
      <c r="AA310" s="85">
        <v>0</v>
      </c>
      <c r="AB310" s="85">
        <v>0</v>
      </c>
      <c r="AC310" s="82">
        <v>100</v>
      </c>
      <c r="AD310" s="82"/>
      <c r="AE310" s="82"/>
      <c r="AF310" s="82"/>
    </row>
    <row r="311" spans="1:32" ht="36.75" thickBot="1" x14ac:dyDescent="0.25">
      <c r="A311" s="109"/>
      <c r="B311" s="83"/>
      <c r="C311" s="83"/>
      <c r="D311" s="83"/>
      <c r="E311" s="83"/>
      <c r="F311" s="46" t="s">
        <v>5</v>
      </c>
      <c r="G311" s="27">
        <f>H311+I311+J311+K311+L311+M311+N311+O311+P311+Q311</f>
        <v>37421.990000000005</v>
      </c>
      <c r="H311" s="27">
        <v>0</v>
      </c>
      <c r="I311" s="27">
        <v>0</v>
      </c>
      <c r="J311" s="28">
        <v>0</v>
      </c>
      <c r="K311" s="39">
        <f>K312</f>
        <v>0</v>
      </c>
      <c r="L311" s="50">
        <f>L312</f>
        <v>20000</v>
      </c>
      <c r="M311" s="27">
        <f>M312</f>
        <v>0</v>
      </c>
      <c r="N311" s="39">
        <v>0</v>
      </c>
      <c r="O311" s="39">
        <f>O312</f>
        <v>17421.990000000002</v>
      </c>
      <c r="P311" s="39">
        <v>0</v>
      </c>
      <c r="Q311" s="39">
        <v>0</v>
      </c>
      <c r="R311" s="39">
        <v>0</v>
      </c>
      <c r="S311" s="93"/>
      <c r="T311" s="93"/>
      <c r="U311" s="93"/>
      <c r="V311" s="83"/>
      <c r="W311" s="83"/>
      <c r="X311" s="83"/>
      <c r="Y311" s="93"/>
      <c r="Z311" s="83"/>
      <c r="AA311" s="86"/>
      <c r="AB311" s="86"/>
      <c r="AC311" s="83"/>
      <c r="AD311" s="83"/>
      <c r="AE311" s="83"/>
      <c r="AF311" s="83"/>
    </row>
    <row r="312" spans="1:32" ht="48.75" thickBot="1" x14ac:dyDescent="0.25">
      <c r="A312" s="109"/>
      <c r="B312" s="83"/>
      <c r="C312" s="83"/>
      <c r="D312" s="83"/>
      <c r="E312" s="83"/>
      <c r="F312" s="46" t="s">
        <v>6</v>
      </c>
      <c r="G312" s="27">
        <f>H312+I312+J312+K312+L312+M312+N312+O312+P312+Q312</f>
        <v>37421.990000000005</v>
      </c>
      <c r="H312" s="27">
        <v>0</v>
      </c>
      <c r="I312" s="27">
        <v>0</v>
      </c>
      <c r="J312" s="28">
        <v>0</v>
      </c>
      <c r="K312" s="39">
        <v>0</v>
      </c>
      <c r="L312" s="50">
        <v>20000</v>
      </c>
      <c r="M312" s="27">
        <v>0</v>
      </c>
      <c r="N312" s="39">
        <v>0</v>
      </c>
      <c r="O312" s="39">
        <v>17421.990000000002</v>
      </c>
      <c r="P312" s="39">
        <v>0</v>
      </c>
      <c r="Q312" s="39">
        <v>0</v>
      </c>
      <c r="R312" s="39">
        <v>0</v>
      </c>
      <c r="S312" s="93"/>
      <c r="T312" s="93"/>
      <c r="U312" s="93"/>
      <c r="V312" s="83"/>
      <c r="W312" s="83"/>
      <c r="X312" s="83"/>
      <c r="Y312" s="93"/>
      <c r="Z312" s="83"/>
      <c r="AA312" s="86"/>
      <c r="AB312" s="86"/>
      <c r="AC312" s="83"/>
      <c r="AD312" s="83"/>
      <c r="AE312" s="83"/>
      <c r="AF312" s="83"/>
    </row>
    <row r="313" spans="1:32" ht="48.75" thickBot="1" x14ac:dyDescent="0.25">
      <c r="A313" s="109"/>
      <c r="B313" s="83"/>
      <c r="C313" s="83"/>
      <c r="D313" s="83"/>
      <c r="E313" s="83"/>
      <c r="F313" s="46" t="s">
        <v>7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93"/>
      <c r="T313" s="93"/>
      <c r="U313" s="93"/>
      <c r="V313" s="83"/>
      <c r="W313" s="83"/>
      <c r="X313" s="83"/>
      <c r="Y313" s="93"/>
      <c r="Z313" s="83"/>
      <c r="AA313" s="86"/>
      <c r="AB313" s="86"/>
      <c r="AC313" s="83"/>
      <c r="AD313" s="83"/>
      <c r="AE313" s="83"/>
      <c r="AF313" s="83"/>
    </row>
    <row r="314" spans="1:32" ht="48.75" thickBot="1" x14ac:dyDescent="0.25">
      <c r="A314" s="109"/>
      <c r="B314" s="83"/>
      <c r="C314" s="83"/>
      <c r="D314" s="83"/>
      <c r="E314" s="83"/>
      <c r="F314" s="46" t="s">
        <v>8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93"/>
      <c r="T314" s="93"/>
      <c r="U314" s="93"/>
      <c r="V314" s="83"/>
      <c r="W314" s="83"/>
      <c r="X314" s="83"/>
      <c r="Y314" s="93"/>
      <c r="Z314" s="83"/>
      <c r="AA314" s="86"/>
      <c r="AB314" s="86"/>
      <c r="AC314" s="83"/>
      <c r="AD314" s="83"/>
      <c r="AE314" s="83"/>
      <c r="AF314" s="83"/>
    </row>
    <row r="315" spans="1:32" ht="24.75" thickBot="1" x14ac:dyDescent="0.25">
      <c r="A315" s="110"/>
      <c r="B315" s="84"/>
      <c r="C315" s="84"/>
      <c r="D315" s="84"/>
      <c r="E315" s="84"/>
      <c r="F315" s="46" t="s">
        <v>9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94"/>
      <c r="T315" s="94"/>
      <c r="U315" s="94"/>
      <c r="V315" s="84"/>
      <c r="W315" s="84"/>
      <c r="X315" s="84"/>
      <c r="Y315" s="94"/>
      <c r="Z315" s="84"/>
      <c r="AA315" s="87"/>
      <c r="AB315" s="87"/>
      <c r="AC315" s="84"/>
      <c r="AD315" s="84"/>
      <c r="AE315" s="84"/>
      <c r="AF315" s="84"/>
    </row>
    <row r="316" spans="1:32" ht="12.75" thickBot="1" x14ac:dyDescent="0.25">
      <c r="A316" s="138" t="s">
        <v>61</v>
      </c>
      <c r="B316" s="139"/>
      <c r="C316" s="139"/>
      <c r="D316" s="139"/>
      <c r="E316" s="140"/>
      <c r="F316" s="17" t="s">
        <v>4</v>
      </c>
      <c r="G316" s="24">
        <f>H316+I316+J316+K316+L316+M316+N316+O316+P316+Q316</f>
        <v>430521.99</v>
      </c>
      <c r="H316" s="24">
        <v>120000</v>
      </c>
      <c r="I316" s="24">
        <v>0</v>
      </c>
      <c r="J316" s="33">
        <f t="shared" ref="J316:L317" si="72">J317</f>
        <v>58200</v>
      </c>
      <c r="K316" s="42">
        <f t="shared" si="72"/>
        <v>35000</v>
      </c>
      <c r="L316" s="53">
        <f t="shared" si="72"/>
        <v>57200</v>
      </c>
      <c r="M316" s="24">
        <f t="shared" ref="M316:R317" si="73">M317</f>
        <v>0</v>
      </c>
      <c r="N316" s="42">
        <f t="shared" si="73"/>
        <v>0</v>
      </c>
      <c r="O316" s="42">
        <f t="shared" si="73"/>
        <v>42121.990000000005</v>
      </c>
      <c r="P316" s="42">
        <f t="shared" si="73"/>
        <v>118000</v>
      </c>
      <c r="Q316" s="42">
        <f t="shared" si="73"/>
        <v>0</v>
      </c>
      <c r="R316" s="42">
        <f t="shared" si="73"/>
        <v>0</v>
      </c>
      <c r="S316" s="116"/>
      <c r="T316" s="92"/>
      <c r="U316" s="119"/>
      <c r="V316" s="92"/>
      <c r="W316" s="119"/>
      <c r="X316" s="92"/>
      <c r="Y316" s="92"/>
      <c r="Z316" s="82"/>
      <c r="AA316" s="85"/>
      <c r="AB316" s="85"/>
      <c r="AC316" s="82"/>
      <c r="AD316" s="82"/>
      <c r="AE316" s="82"/>
      <c r="AF316" s="82"/>
    </row>
    <row r="317" spans="1:32" ht="36.75" thickBot="1" x14ac:dyDescent="0.25">
      <c r="A317" s="141"/>
      <c r="B317" s="142"/>
      <c r="C317" s="142"/>
      <c r="D317" s="142"/>
      <c r="E317" s="143"/>
      <c r="F317" s="13" t="s">
        <v>5</v>
      </c>
      <c r="G317" s="27">
        <f>H317+I317+J317+K317+L317+M317+N317+O317+P317+Q317</f>
        <v>430521.99</v>
      </c>
      <c r="H317" s="27">
        <v>120000</v>
      </c>
      <c r="I317" s="27">
        <v>0</v>
      </c>
      <c r="J317" s="28">
        <f t="shared" si="72"/>
        <v>58200</v>
      </c>
      <c r="K317" s="39">
        <f t="shared" si="72"/>
        <v>35000</v>
      </c>
      <c r="L317" s="50">
        <f t="shared" si="72"/>
        <v>57200</v>
      </c>
      <c r="M317" s="27">
        <f t="shared" si="73"/>
        <v>0</v>
      </c>
      <c r="N317" s="39">
        <f t="shared" si="73"/>
        <v>0</v>
      </c>
      <c r="O317" s="39">
        <f t="shared" si="73"/>
        <v>42121.990000000005</v>
      </c>
      <c r="P317" s="39">
        <f t="shared" si="73"/>
        <v>118000</v>
      </c>
      <c r="Q317" s="39">
        <f t="shared" si="73"/>
        <v>0</v>
      </c>
      <c r="R317" s="39">
        <f t="shared" si="73"/>
        <v>0</v>
      </c>
      <c r="S317" s="117"/>
      <c r="T317" s="93"/>
      <c r="U317" s="120"/>
      <c r="V317" s="93"/>
      <c r="W317" s="120"/>
      <c r="X317" s="93"/>
      <c r="Y317" s="93"/>
      <c r="Z317" s="83"/>
      <c r="AA317" s="86"/>
      <c r="AB317" s="86"/>
      <c r="AC317" s="83"/>
      <c r="AD317" s="83"/>
      <c r="AE317" s="83"/>
      <c r="AF317" s="83"/>
    </row>
    <row r="318" spans="1:32" ht="48.75" thickBot="1" x14ac:dyDescent="0.25">
      <c r="A318" s="141"/>
      <c r="B318" s="142"/>
      <c r="C318" s="142"/>
      <c r="D318" s="142"/>
      <c r="E318" s="143"/>
      <c r="F318" s="13" t="s">
        <v>6</v>
      </c>
      <c r="G318" s="27">
        <f>H318+I318+J318+K318+L318+M318+N318+O318+P318+Q318</f>
        <v>430521.99</v>
      </c>
      <c r="H318" s="27">
        <v>120000</v>
      </c>
      <c r="I318" s="27">
        <v>0</v>
      </c>
      <c r="J318" s="28">
        <v>58200</v>
      </c>
      <c r="K318" s="39">
        <v>35000</v>
      </c>
      <c r="L318" s="50">
        <f>L294</f>
        <v>57200</v>
      </c>
      <c r="M318" s="27">
        <f t="shared" ref="M318:R318" si="74">M288</f>
        <v>0</v>
      </c>
      <c r="N318" s="39">
        <f t="shared" si="74"/>
        <v>0</v>
      </c>
      <c r="O318" s="39">
        <f t="shared" si="74"/>
        <v>42121.990000000005</v>
      </c>
      <c r="P318" s="39">
        <f t="shared" si="74"/>
        <v>118000</v>
      </c>
      <c r="Q318" s="39">
        <f t="shared" si="74"/>
        <v>0</v>
      </c>
      <c r="R318" s="39">
        <f t="shared" si="74"/>
        <v>0</v>
      </c>
      <c r="S318" s="117"/>
      <c r="T318" s="93"/>
      <c r="U318" s="120"/>
      <c r="V318" s="93"/>
      <c r="W318" s="120"/>
      <c r="X318" s="93"/>
      <c r="Y318" s="93"/>
      <c r="Z318" s="83"/>
      <c r="AA318" s="86"/>
      <c r="AB318" s="86"/>
      <c r="AC318" s="83"/>
      <c r="AD318" s="83"/>
      <c r="AE318" s="83"/>
      <c r="AF318" s="83"/>
    </row>
    <row r="319" spans="1:32" ht="48.75" thickBot="1" x14ac:dyDescent="0.25">
      <c r="A319" s="141"/>
      <c r="B319" s="142"/>
      <c r="C319" s="142"/>
      <c r="D319" s="142"/>
      <c r="E319" s="143"/>
      <c r="F319" s="13" t="s">
        <v>7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117"/>
      <c r="T319" s="93"/>
      <c r="U319" s="120"/>
      <c r="V319" s="93"/>
      <c r="W319" s="120"/>
      <c r="X319" s="93"/>
      <c r="Y319" s="93"/>
      <c r="Z319" s="83"/>
      <c r="AA319" s="86"/>
      <c r="AB319" s="86"/>
      <c r="AC319" s="83"/>
      <c r="AD319" s="83"/>
      <c r="AE319" s="83"/>
      <c r="AF319" s="83"/>
    </row>
    <row r="320" spans="1:32" ht="48.75" thickBot="1" x14ac:dyDescent="0.25">
      <c r="A320" s="141"/>
      <c r="B320" s="142"/>
      <c r="C320" s="142"/>
      <c r="D320" s="142"/>
      <c r="E320" s="143"/>
      <c r="F320" s="13" t="s">
        <v>8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117"/>
      <c r="T320" s="93"/>
      <c r="U320" s="120"/>
      <c r="V320" s="93"/>
      <c r="W320" s="120"/>
      <c r="X320" s="93"/>
      <c r="Y320" s="93"/>
      <c r="Z320" s="83"/>
      <c r="AA320" s="86"/>
      <c r="AB320" s="86"/>
      <c r="AC320" s="83"/>
      <c r="AD320" s="83"/>
      <c r="AE320" s="83"/>
      <c r="AF320" s="83"/>
    </row>
    <row r="321" spans="1:32" ht="24.75" thickBot="1" x14ac:dyDescent="0.25">
      <c r="A321" s="144"/>
      <c r="B321" s="145"/>
      <c r="C321" s="145"/>
      <c r="D321" s="145"/>
      <c r="E321" s="146"/>
      <c r="F321" s="13" t="s">
        <v>9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118"/>
      <c r="T321" s="94"/>
      <c r="U321" s="122"/>
      <c r="V321" s="94"/>
      <c r="W321" s="122"/>
      <c r="X321" s="94"/>
      <c r="Y321" s="94"/>
      <c r="Z321" s="84"/>
      <c r="AA321" s="87"/>
      <c r="AB321" s="87"/>
      <c r="AC321" s="84"/>
      <c r="AD321" s="84"/>
      <c r="AE321" s="84"/>
      <c r="AF321" s="84"/>
    </row>
    <row r="322" spans="1:32" s="20" customFormat="1" ht="31.5" customHeight="1" thickBot="1" x14ac:dyDescent="0.3">
      <c r="A322" s="106" t="s">
        <v>162</v>
      </c>
      <c r="B322" s="107"/>
      <c r="C322" s="107"/>
      <c r="D322" s="107"/>
      <c r="E322" s="107"/>
      <c r="F322" s="107"/>
      <c r="G322" s="107"/>
      <c r="H322" s="107"/>
      <c r="I322" s="107"/>
      <c r="J322" s="107"/>
      <c r="K322" s="107"/>
      <c r="L322" s="107"/>
      <c r="M322" s="107"/>
      <c r="N322" s="107"/>
      <c r="O322" s="107"/>
      <c r="P322" s="107"/>
      <c r="Q322" s="107"/>
      <c r="R322" s="107"/>
      <c r="S322" s="107"/>
      <c r="T322" s="107"/>
      <c r="U322" s="107"/>
      <c r="V322" s="107"/>
      <c r="W322" s="107"/>
      <c r="X322" s="107"/>
      <c r="Y322" s="107"/>
      <c r="Z322" s="107"/>
      <c r="AA322" s="107"/>
      <c r="AB322" s="100"/>
      <c r="AC322" s="100"/>
      <c r="AD322" s="100"/>
      <c r="AE322" s="100"/>
      <c r="AF322" s="101"/>
    </row>
    <row r="323" spans="1:32" s="20" customFormat="1" ht="31.5" customHeight="1" thickBot="1" x14ac:dyDescent="0.3">
      <c r="A323" s="106" t="s">
        <v>163</v>
      </c>
      <c r="B323" s="107"/>
      <c r="C323" s="107"/>
      <c r="D323" s="107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107"/>
      <c r="S323" s="107"/>
      <c r="T323" s="107"/>
      <c r="U323" s="107"/>
      <c r="V323" s="107"/>
      <c r="W323" s="107"/>
      <c r="X323" s="107"/>
      <c r="Y323" s="107"/>
      <c r="Z323" s="107"/>
      <c r="AA323" s="107"/>
      <c r="AB323" s="100"/>
      <c r="AC323" s="100"/>
      <c r="AD323" s="100"/>
      <c r="AE323" s="100"/>
      <c r="AF323" s="101"/>
    </row>
    <row r="324" spans="1:32" s="20" customFormat="1" ht="31.5" customHeight="1" thickBot="1" x14ac:dyDescent="0.3">
      <c r="A324" s="106" t="s">
        <v>62</v>
      </c>
      <c r="B324" s="107"/>
      <c r="C324" s="107"/>
      <c r="D324" s="107"/>
      <c r="E324" s="107"/>
      <c r="F324" s="107"/>
      <c r="G324" s="107"/>
      <c r="H324" s="107"/>
      <c r="I324" s="107"/>
      <c r="J324" s="107"/>
      <c r="K324" s="107"/>
      <c r="L324" s="107"/>
      <c r="M324" s="107"/>
      <c r="N324" s="107"/>
      <c r="O324" s="107"/>
      <c r="P324" s="107"/>
      <c r="Q324" s="107"/>
      <c r="R324" s="107"/>
      <c r="S324" s="107"/>
      <c r="T324" s="107"/>
      <c r="U324" s="107"/>
      <c r="V324" s="107"/>
      <c r="W324" s="107"/>
      <c r="X324" s="107"/>
      <c r="Y324" s="107"/>
      <c r="Z324" s="107"/>
      <c r="AA324" s="107"/>
      <c r="AB324" s="100"/>
      <c r="AC324" s="100"/>
      <c r="AD324" s="100"/>
      <c r="AE324" s="100"/>
      <c r="AF324" s="101"/>
    </row>
    <row r="325" spans="1:32" ht="16.5" customHeight="1" thickBot="1" x14ac:dyDescent="0.25">
      <c r="A325" s="82">
        <v>6</v>
      </c>
      <c r="B325" s="82" t="s">
        <v>139</v>
      </c>
      <c r="C325" s="82">
        <v>2015</v>
      </c>
      <c r="D325" s="82">
        <v>2024</v>
      </c>
      <c r="E325" s="82"/>
      <c r="F325" s="17" t="s">
        <v>4</v>
      </c>
      <c r="G325" s="24">
        <f>H325+I325+J325+K325+L325+M325+N325+O325+P325+Q325</f>
        <v>3543049.4299999997</v>
      </c>
      <c r="H325" s="24">
        <v>0</v>
      </c>
      <c r="I325" s="24">
        <f t="shared" ref="I325:K326" si="75">I326</f>
        <v>2638406.98</v>
      </c>
      <c r="J325" s="33">
        <f t="shared" si="75"/>
        <v>148561.94</v>
      </c>
      <c r="K325" s="42">
        <f t="shared" si="75"/>
        <v>37824.589999999997</v>
      </c>
      <c r="L325" s="53">
        <f t="shared" ref="L325:R326" si="76">L326</f>
        <v>75763.11</v>
      </c>
      <c r="M325" s="24">
        <f t="shared" si="76"/>
        <v>33300</v>
      </c>
      <c r="N325" s="42">
        <f t="shared" si="76"/>
        <v>84938.5</v>
      </c>
      <c r="O325" s="42">
        <f t="shared" si="76"/>
        <v>238559.47</v>
      </c>
      <c r="P325" s="42">
        <f t="shared" si="76"/>
        <v>261394.84</v>
      </c>
      <c r="Q325" s="42">
        <f t="shared" si="76"/>
        <v>24300</v>
      </c>
      <c r="R325" s="42">
        <f t="shared" si="76"/>
        <v>0</v>
      </c>
      <c r="S325" s="116"/>
      <c r="T325" s="92"/>
      <c r="U325" s="119"/>
      <c r="V325" s="92"/>
      <c r="W325" s="119"/>
      <c r="X325" s="92"/>
      <c r="Y325" s="92"/>
      <c r="Z325" s="82"/>
      <c r="AA325" s="85"/>
      <c r="AB325" s="85"/>
      <c r="AC325" s="82"/>
      <c r="AD325" s="82"/>
      <c r="AE325" s="82"/>
      <c r="AF325" s="82"/>
    </row>
    <row r="326" spans="1:32" ht="36.75" thickBot="1" x14ac:dyDescent="0.25">
      <c r="A326" s="83"/>
      <c r="B326" s="83"/>
      <c r="C326" s="83"/>
      <c r="D326" s="83"/>
      <c r="E326" s="83"/>
      <c r="F326" s="13" t="s">
        <v>5</v>
      </c>
      <c r="G326" s="27">
        <f>H326+I326+J326+K326+L326+M326+N326+O326+P326+Q326</f>
        <v>3543049.4299999997</v>
      </c>
      <c r="H326" s="27">
        <v>0</v>
      </c>
      <c r="I326" s="27">
        <f t="shared" si="75"/>
        <v>2638406.98</v>
      </c>
      <c r="J326" s="28">
        <f t="shared" si="75"/>
        <v>148561.94</v>
      </c>
      <c r="K326" s="39">
        <f t="shared" si="75"/>
        <v>37824.589999999997</v>
      </c>
      <c r="L326" s="50">
        <f t="shared" si="76"/>
        <v>75763.11</v>
      </c>
      <c r="M326" s="27">
        <f t="shared" si="76"/>
        <v>33300</v>
      </c>
      <c r="N326" s="39">
        <f t="shared" si="76"/>
        <v>84938.5</v>
      </c>
      <c r="O326" s="39">
        <f t="shared" si="76"/>
        <v>238559.47</v>
      </c>
      <c r="P326" s="39">
        <f t="shared" si="76"/>
        <v>261394.84</v>
      </c>
      <c r="Q326" s="39">
        <f t="shared" si="76"/>
        <v>24300</v>
      </c>
      <c r="R326" s="39">
        <f t="shared" si="76"/>
        <v>0</v>
      </c>
      <c r="S326" s="117"/>
      <c r="T326" s="93"/>
      <c r="U326" s="120"/>
      <c r="V326" s="93"/>
      <c r="W326" s="120"/>
      <c r="X326" s="93"/>
      <c r="Y326" s="93"/>
      <c r="Z326" s="83"/>
      <c r="AA326" s="86"/>
      <c r="AB326" s="86"/>
      <c r="AC326" s="83"/>
      <c r="AD326" s="83"/>
      <c r="AE326" s="83"/>
      <c r="AF326" s="83"/>
    </row>
    <row r="327" spans="1:32" ht="48.75" thickBot="1" x14ac:dyDescent="0.25">
      <c r="A327" s="83"/>
      <c r="B327" s="83"/>
      <c r="C327" s="83"/>
      <c r="D327" s="83"/>
      <c r="E327" s="83"/>
      <c r="F327" s="13" t="s">
        <v>6</v>
      </c>
      <c r="G327" s="27">
        <f>H327+I327+J327+K327+L327+M327+N327+O327+P327+Q327</f>
        <v>3543049.4299999997</v>
      </c>
      <c r="H327" s="27">
        <v>0</v>
      </c>
      <c r="I327" s="27">
        <f>I333+I381+I405</f>
        <v>2638406.98</v>
      </c>
      <c r="J327" s="28">
        <v>148561.94</v>
      </c>
      <c r="K327" s="39">
        <v>37824.589999999997</v>
      </c>
      <c r="L327" s="50">
        <f t="shared" ref="L327:Q327" si="77">L333+L381+L405+L417</f>
        <v>75763.11</v>
      </c>
      <c r="M327" s="27">
        <f t="shared" si="77"/>
        <v>33300</v>
      </c>
      <c r="N327" s="39">
        <f t="shared" si="77"/>
        <v>84938.5</v>
      </c>
      <c r="O327" s="39">
        <f t="shared" si="77"/>
        <v>238559.47</v>
      </c>
      <c r="P327" s="39">
        <f>P333+P381+P405+P417</f>
        <v>261394.84</v>
      </c>
      <c r="Q327" s="39">
        <f t="shared" si="77"/>
        <v>24300</v>
      </c>
      <c r="R327" s="39">
        <f t="shared" ref="R327" si="78">R333+R381+R405+R417</f>
        <v>0</v>
      </c>
      <c r="S327" s="117"/>
      <c r="T327" s="93"/>
      <c r="U327" s="120"/>
      <c r="V327" s="93"/>
      <c r="W327" s="120"/>
      <c r="X327" s="93"/>
      <c r="Y327" s="93"/>
      <c r="Z327" s="83"/>
      <c r="AA327" s="86"/>
      <c r="AB327" s="86"/>
      <c r="AC327" s="83"/>
      <c r="AD327" s="83"/>
      <c r="AE327" s="83"/>
      <c r="AF327" s="83"/>
    </row>
    <row r="328" spans="1:32" ht="48.75" thickBot="1" x14ac:dyDescent="0.25">
      <c r="A328" s="83"/>
      <c r="B328" s="83"/>
      <c r="C328" s="83"/>
      <c r="D328" s="83"/>
      <c r="E328" s="83"/>
      <c r="F328" s="13" t="s">
        <v>7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117"/>
      <c r="T328" s="93"/>
      <c r="U328" s="120"/>
      <c r="V328" s="93"/>
      <c r="W328" s="120"/>
      <c r="X328" s="93"/>
      <c r="Y328" s="93"/>
      <c r="Z328" s="83"/>
      <c r="AA328" s="86"/>
      <c r="AB328" s="86"/>
      <c r="AC328" s="83"/>
      <c r="AD328" s="83"/>
      <c r="AE328" s="83"/>
      <c r="AF328" s="83"/>
    </row>
    <row r="329" spans="1:32" ht="48.75" thickBot="1" x14ac:dyDescent="0.25">
      <c r="A329" s="83"/>
      <c r="B329" s="83"/>
      <c r="C329" s="83"/>
      <c r="D329" s="83"/>
      <c r="E329" s="83"/>
      <c r="F329" s="13" t="s">
        <v>8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117"/>
      <c r="T329" s="93"/>
      <c r="U329" s="120"/>
      <c r="V329" s="93"/>
      <c r="W329" s="120"/>
      <c r="X329" s="93"/>
      <c r="Y329" s="93"/>
      <c r="Z329" s="83"/>
      <c r="AA329" s="86"/>
      <c r="AB329" s="86"/>
      <c r="AC329" s="83"/>
      <c r="AD329" s="83"/>
      <c r="AE329" s="83"/>
      <c r="AF329" s="83"/>
    </row>
    <row r="330" spans="1:32" ht="156" customHeight="1" thickBot="1" x14ac:dyDescent="0.25">
      <c r="A330" s="84"/>
      <c r="B330" s="84"/>
      <c r="C330" s="84"/>
      <c r="D330" s="84"/>
      <c r="E330" s="84"/>
      <c r="F330" s="13" t="s">
        <v>9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118"/>
      <c r="T330" s="94"/>
      <c r="U330" s="122"/>
      <c r="V330" s="94"/>
      <c r="W330" s="122"/>
      <c r="X330" s="94"/>
      <c r="Y330" s="94"/>
      <c r="Z330" s="84"/>
      <c r="AA330" s="87"/>
      <c r="AB330" s="87"/>
      <c r="AC330" s="84"/>
      <c r="AD330" s="84"/>
      <c r="AE330" s="84"/>
      <c r="AF330" s="84"/>
    </row>
    <row r="331" spans="1:32" ht="12.75" thickBot="1" x14ac:dyDescent="0.25">
      <c r="A331" s="108" t="s">
        <v>124</v>
      </c>
      <c r="B331" s="82" t="s">
        <v>63</v>
      </c>
      <c r="C331" s="82">
        <v>2015</v>
      </c>
      <c r="D331" s="82">
        <v>2024</v>
      </c>
      <c r="E331" s="82"/>
      <c r="F331" s="17" t="s">
        <v>4</v>
      </c>
      <c r="G331" s="24">
        <f>H331+I331+J331+K331+L331+M331+N331+O331+P331+Q331</f>
        <v>1132961.31</v>
      </c>
      <c r="H331" s="24">
        <v>0</v>
      </c>
      <c r="I331" s="24">
        <v>649507</v>
      </c>
      <c r="J331" s="33">
        <v>0</v>
      </c>
      <c r="K331" s="42">
        <v>6600</v>
      </c>
      <c r="L331" s="53">
        <f>L332</f>
        <v>6500</v>
      </c>
      <c r="M331" s="24">
        <f>M333</f>
        <v>10000</v>
      </c>
      <c r="N331" s="42">
        <f>N332</f>
        <v>10000</v>
      </c>
      <c r="O331" s="42">
        <f>O332</f>
        <v>213259.47</v>
      </c>
      <c r="P331" s="42">
        <f>P332</f>
        <v>237094.84</v>
      </c>
      <c r="Q331" s="42">
        <f>Q332</f>
        <v>0</v>
      </c>
      <c r="R331" s="42">
        <f>R332</f>
        <v>0</v>
      </c>
      <c r="S331" s="116"/>
      <c r="T331" s="92"/>
      <c r="U331" s="119"/>
      <c r="V331" s="92"/>
      <c r="W331" s="119"/>
      <c r="X331" s="92"/>
      <c r="Y331" s="92"/>
      <c r="Z331" s="82"/>
      <c r="AA331" s="85"/>
      <c r="AB331" s="85"/>
      <c r="AC331" s="82"/>
      <c r="AD331" s="82"/>
      <c r="AE331" s="82"/>
      <c r="AF331" s="82"/>
    </row>
    <row r="332" spans="1:32" ht="36.75" thickBot="1" x14ac:dyDescent="0.25">
      <c r="A332" s="109"/>
      <c r="B332" s="83"/>
      <c r="C332" s="83"/>
      <c r="D332" s="83"/>
      <c r="E332" s="83"/>
      <c r="F332" s="13" t="s">
        <v>5</v>
      </c>
      <c r="G332" s="27">
        <f>H332+I332+J332+K332+L332+M332+N332+O332+P332+Q332</f>
        <v>1132961.31</v>
      </c>
      <c r="H332" s="27">
        <v>0</v>
      </c>
      <c r="I332" s="27">
        <v>649507</v>
      </c>
      <c r="J332" s="28">
        <v>0</v>
      </c>
      <c r="K332" s="39">
        <v>6600</v>
      </c>
      <c r="L332" s="50">
        <f>L333</f>
        <v>6500</v>
      </c>
      <c r="M332" s="27">
        <f>M333</f>
        <v>10000</v>
      </c>
      <c r="N332" s="39">
        <f>N338+N362</f>
        <v>10000</v>
      </c>
      <c r="O332" s="39">
        <f>O333</f>
        <v>213259.47</v>
      </c>
      <c r="P332" s="39">
        <f>P333</f>
        <v>237094.84</v>
      </c>
      <c r="Q332" s="39">
        <f>Q333</f>
        <v>0</v>
      </c>
      <c r="R332" s="39">
        <f>R333</f>
        <v>0</v>
      </c>
      <c r="S332" s="117"/>
      <c r="T332" s="93"/>
      <c r="U332" s="120"/>
      <c r="V332" s="93"/>
      <c r="W332" s="120"/>
      <c r="X332" s="93"/>
      <c r="Y332" s="93"/>
      <c r="Z332" s="83"/>
      <c r="AA332" s="86"/>
      <c r="AB332" s="86"/>
      <c r="AC332" s="83"/>
      <c r="AD332" s="83"/>
      <c r="AE332" s="83"/>
      <c r="AF332" s="83"/>
    </row>
    <row r="333" spans="1:32" ht="48.75" thickBot="1" x14ac:dyDescent="0.25">
      <c r="A333" s="109"/>
      <c r="B333" s="83"/>
      <c r="C333" s="83"/>
      <c r="D333" s="83"/>
      <c r="E333" s="83"/>
      <c r="F333" s="13" t="s">
        <v>6</v>
      </c>
      <c r="G333" s="27">
        <f>H333+I333+J333+K333+L333+M333+N333+O333+P333+Q333</f>
        <v>1132961.31</v>
      </c>
      <c r="H333" s="27">
        <v>0</v>
      </c>
      <c r="I333" s="27">
        <v>649507</v>
      </c>
      <c r="J333" s="28">
        <v>0</v>
      </c>
      <c r="K333" s="39">
        <v>6600</v>
      </c>
      <c r="L333" s="50">
        <v>6500</v>
      </c>
      <c r="M333" s="27">
        <v>10000</v>
      </c>
      <c r="N333" s="39">
        <f>N339+N363</f>
        <v>10000</v>
      </c>
      <c r="O333" s="39">
        <f>O339+O345+O351+O357+O363+O369</f>
        <v>213259.47</v>
      </c>
      <c r="P333" s="39">
        <f>P339+P345+P351+P357+P363+P369+P375</f>
        <v>237094.84</v>
      </c>
      <c r="Q333" s="39">
        <f>Q339+Q345+Q351+Q357+Q363+Q369</f>
        <v>0</v>
      </c>
      <c r="R333" s="39">
        <f>R339+R345+R351+R357+R363+R369</f>
        <v>0</v>
      </c>
      <c r="S333" s="117"/>
      <c r="T333" s="93"/>
      <c r="U333" s="120"/>
      <c r="V333" s="93"/>
      <c r="W333" s="120"/>
      <c r="X333" s="93"/>
      <c r="Y333" s="93"/>
      <c r="Z333" s="83"/>
      <c r="AA333" s="86"/>
      <c r="AB333" s="86"/>
      <c r="AC333" s="83"/>
      <c r="AD333" s="83"/>
      <c r="AE333" s="83"/>
      <c r="AF333" s="83"/>
    </row>
    <row r="334" spans="1:32" ht="48.75" thickBot="1" x14ac:dyDescent="0.25">
      <c r="A334" s="109"/>
      <c r="B334" s="83"/>
      <c r="C334" s="83"/>
      <c r="D334" s="83"/>
      <c r="E334" s="83"/>
      <c r="F334" s="13" t="s">
        <v>7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117"/>
      <c r="T334" s="93"/>
      <c r="U334" s="120"/>
      <c r="V334" s="93"/>
      <c r="W334" s="120"/>
      <c r="X334" s="93"/>
      <c r="Y334" s="93"/>
      <c r="Z334" s="83"/>
      <c r="AA334" s="86"/>
      <c r="AB334" s="86"/>
      <c r="AC334" s="83"/>
      <c r="AD334" s="83"/>
      <c r="AE334" s="83"/>
      <c r="AF334" s="83"/>
    </row>
    <row r="335" spans="1:32" ht="48.75" thickBot="1" x14ac:dyDescent="0.25">
      <c r="A335" s="109"/>
      <c r="B335" s="83"/>
      <c r="C335" s="83"/>
      <c r="D335" s="83"/>
      <c r="E335" s="83"/>
      <c r="F335" s="13" t="s">
        <v>8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117"/>
      <c r="T335" s="93"/>
      <c r="U335" s="120"/>
      <c r="V335" s="93"/>
      <c r="W335" s="120"/>
      <c r="X335" s="93"/>
      <c r="Y335" s="93"/>
      <c r="Z335" s="83"/>
      <c r="AA335" s="86"/>
      <c r="AB335" s="86"/>
      <c r="AC335" s="83"/>
      <c r="AD335" s="83"/>
      <c r="AE335" s="83"/>
      <c r="AF335" s="83"/>
    </row>
    <row r="336" spans="1:32" ht="24.75" thickBot="1" x14ac:dyDescent="0.25">
      <c r="A336" s="110"/>
      <c r="B336" s="84"/>
      <c r="C336" s="84"/>
      <c r="D336" s="84"/>
      <c r="E336" s="84"/>
      <c r="F336" s="13" t="s">
        <v>9</v>
      </c>
      <c r="G336" s="27"/>
      <c r="H336" s="27"/>
      <c r="I336" s="27"/>
      <c r="J336" s="28"/>
      <c r="K336" s="39"/>
      <c r="L336" s="50"/>
      <c r="M336" s="27"/>
      <c r="N336" s="39"/>
      <c r="O336" s="39"/>
      <c r="P336" s="39"/>
      <c r="Q336" s="39"/>
      <c r="R336" s="39"/>
      <c r="S336" s="118"/>
      <c r="T336" s="94"/>
      <c r="U336" s="122"/>
      <c r="V336" s="94"/>
      <c r="W336" s="122"/>
      <c r="X336" s="94"/>
      <c r="Y336" s="94"/>
      <c r="Z336" s="84"/>
      <c r="AA336" s="87"/>
      <c r="AB336" s="87"/>
      <c r="AC336" s="84"/>
      <c r="AD336" s="84"/>
      <c r="AE336" s="84"/>
      <c r="AF336" s="84"/>
    </row>
    <row r="337" spans="1:32" ht="12.75" customHeight="1" thickBot="1" x14ac:dyDescent="0.25">
      <c r="A337" s="108" t="s">
        <v>125</v>
      </c>
      <c r="B337" s="82" t="s">
        <v>64</v>
      </c>
      <c r="C337" s="82">
        <v>2015</v>
      </c>
      <c r="D337" s="82">
        <v>2024</v>
      </c>
      <c r="E337" s="82"/>
      <c r="F337" s="17" t="s">
        <v>4</v>
      </c>
      <c r="G337" s="24">
        <f>H337+I337+J337+K337+L337+M337+N337+O337+P337+Q337</f>
        <v>61004</v>
      </c>
      <c r="H337" s="24">
        <v>0</v>
      </c>
      <c r="I337" s="24">
        <v>7904</v>
      </c>
      <c r="J337" s="33">
        <v>0</v>
      </c>
      <c r="K337" s="42">
        <f>K339</f>
        <v>6600</v>
      </c>
      <c r="L337" s="53">
        <f>L339</f>
        <v>6500</v>
      </c>
      <c r="M337" s="24">
        <f>M339</f>
        <v>10000</v>
      </c>
      <c r="N337" s="42">
        <f t="shared" ref="N337:R338" si="79">N338</f>
        <v>10000</v>
      </c>
      <c r="O337" s="42">
        <f t="shared" si="79"/>
        <v>10000</v>
      </c>
      <c r="P337" s="42">
        <f t="shared" si="79"/>
        <v>10000</v>
      </c>
      <c r="Q337" s="42">
        <f t="shared" si="79"/>
        <v>0</v>
      </c>
      <c r="R337" s="42">
        <f t="shared" si="79"/>
        <v>0</v>
      </c>
      <c r="S337" s="92" t="s">
        <v>45</v>
      </c>
      <c r="T337" s="119" t="s">
        <v>43</v>
      </c>
      <c r="U337" s="119">
        <v>100</v>
      </c>
      <c r="V337" s="92">
        <v>0</v>
      </c>
      <c r="W337" s="119">
        <v>100</v>
      </c>
      <c r="X337" s="92">
        <v>0</v>
      </c>
      <c r="Y337" s="92">
        <v>100</v>
      </c>
      <c r="Z337" s="82">
        <v>0</v>
      </c>
      <c r="AA337" s="85">
        <v>0</v>
      </c>
      <c r="AB337" s="85">
        <v>0</v>
      </c>
      <c r="AC337" s="82">
        <v>100</v>
      </c>
      <c r="AD337" s="82"/>
      <c r="AE337" s="82"/>
      <c r="AF337" s="82"/>
    </row>
    <row r="338" spans="1:32" ht="36.75" thickBot="1" x14ac:dyDescent="0.25">
      <c r="A338" s="109"/>
      <c r="B338" s="83"/>
      <c r="C338" s="83"/>
      <c r="D338" s="83"/>
      <c r="E338" s="83"/>
      <c r="F338" s="13" t="s">
        <v>5</v>
      </c>
      <c r="G338" s="27">
        <f>H338+I338+J338+K338+L338+M338+N338+O338+P338+Q338</f>
        <v>61004</v>
      </c>
      <c r="H338" s="27">
        <v>0</v>
      </c>
      <c r="I338" s="27">
        <v>7904</v>
      </c>
      <c r="J338" s="28">
        <v>0</v>
      </c>
      <c r="K338" s="39">
        <f>K339</f>
        <v>6600</v>
      </c>
      <c r="L338" s="50">
        <f>L339</f>
        <v>6500</v>
      </c>
      <c r="M338" s="27">
        <f>M339</f>
        <v>10000</v>
      </c>
      <c r="N338" s="39">
        <f t="shared" si="79"/>
        <v>10000</v>
      </c>
      <c r="O338" s="39">
        <f t="shared" si="79"/>
        <v>10000</v>
      </c>
      <c r="P338" s="39">
        <f t="shared" si="79"/>
        <v>10000</v>
      </c>
      <c r="Q338" s="39">
        <f t="shared" si="79"/>
        <v>0</v>
      </c>
      <c r="R338" s="39">
        <f t="shared" si="79"/>
        <v>0</v>
      </c>
      <c r="S338" s="93"/>
      <c r="T338" s="120"/>
      <c r="U338" s="120"/>
      <c r="V338" s="93"/>
      <c r="W338" s="120"/>
      <c r="X338" s="93"/>
      <c r="Y338" s="93"/>
      <c r="Z338" s="83"/>
      <c r="AA338" s="86"/>
      <c r="AB338" s="86"/>
      <c r="AC338" s="83"/>
      <c r="AD338" s="83"/>
      <c r="AE338" s="83"/>
      <c r="AF338" s="83"/>
    </row>
    <row r="339" spans="1:32" ht="48.75" thickBot="1" x14ac:dyDescent="0.25">
      <c r="A339" s="109"/>
      <c r="B339" s="83"/>
      <c r="C339" s="83"/>
      <c r="D339" s="83"/>
      <c r="E339" s="83"/>
      <c r="F339" s="13" t="s">
        <v>6</v>
      </c>
      <c r="G339" s="27">
        <f>H339+I339+J339+K339+L339+M339+N339+O339+P339+Q339</f>
        <v>61004</v>
      </c>
      <c r="H339" s="27">
        <v>0</v>
      </c>
      <c r="I339" s="27">
        <v>7904</v>
      </c>
      <c r="J339" s="28">
        <v>0</v>
      </c>
      <c r="K339" s="39">
        <v>6600</v>
      </c>
      <c r="L339" s="50">
        <v>6500</v>
      </c>
      <c r="M339" s="27">
        <v>10000</v>
      </c>
      <c r="N339" s="39">
        <v>10000</v>
      </c>
      <c r="O339" s="39">
        <v>10000</v>
      </c>
      <c r="P339" s="39">
        <v>10000</v>
      </c>
      <c r="Q339" s="39">
        <v>0</v>
      </c>
      <c r="R339" s="39">
        <v>0</v>
      </c>
      <c r="S339" s="93"/>
      <c r="T339" s="120"/>
      <c r="U339" s="120"/>
      <c r="V339" s="93"/>
      <c r="W339" s="120"/>
      <c r="X339" s="93"/>
      <c r="Y339" s="93"/>
      <c r="Z339" s="83"/>
      <c r="AA339" s="86"/>
      <c r="AB339" s="86"/>
      <c r="AC339" s="83"/>
      <c r="AD339" s="83"/>
      <c r="AE339" s="83"/>
      <c r="AF339" s="83"/>
    </row>
    <row r="340" spans="1:32" ht="48.75" thickBot="1" x14ac:dyDescent="0.25">
      <c r="A340" s="109"/>
      <c r="B340" s="83"/>
      <c r="C340" s="83"/>
      <c r="D340" s="83"/>
      <c r="E340" s="83"/>
      <c r="F340" s="13" t="s">
        <v>7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93"/>
      <c r="T340" s="120"/>
      <c r="U340" s="120"/>
      <c r="V340" s="93"/>
      <c r="W340" s="120"/>
      <c r="X340" s="93"/>
      <c r="Y340" s="93"/>
      <c r="Z340" s="83"/>
      <c r="AA340" s="86"/>
      <c r="AB340" s="86"/>
      <c r="AC340" s="83"/>
      <c r="AD340" s="83"/>
      <c r="AE340" s="83"/>
      <c r="AF340" s="83"/>
    </row>
    <row r="341" spans="1:32" ht="48.75" thickBot="1" x14ac:dyDescent="0.25">
      <c r="A341" s="110"/>
      <c r="B341" s="84"/>
      <c r="C341" s="84"/>
      <c r="D341" s="84"/>
      <c r="E341" s="84"/>
      <c r="F341" s="13" t="s">
        <v>8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93"/>
      <c r="T341" s="120"/>
      <c r="U341" s="120"/>
      <c r="V341" s="93"/>
      <c r="W341" s="120"/>
      <c r="X341" s="93"/>
      <c r="Y341" s="93"/>
      <c r="Z341" s="83"/>
      <c r="AA341" s="86"/>
      <c r="AB341" s="86"/>
      <c r="AC341" s="83"/>
      <c r="AD341" s="83"/>
      <c r="AE341" s="83"/>
      <c r="AF341" s="83"/>
    </row>
    <row r="342" spans="1:32" ht="24.75" thickBot="1" x14ac:dyDescent="0.25">
      <c r="A342" s="16"/>
      <c r="B342" s="13"/>
      <c r="C342" s="13"/>
      <c r="D342" s="13"/>
      <c r="E342" s="13"/>
      <c r="F342" s="13" t="s">
        <v>9</v>
      </c>
      <c r="G342" s="27"/>
      <c r="H342" s="27"/>
      <c r="I342" s="27"/>
      <c r="J342" s="28"/>
      <c r="K342" s="39"/>
      <c r="L342" s="50"/>
      <c r="M342" s="27"/>
      <c r="N342" s="39"/>
      <c r="O342" s="39"/>
      <c r="P342" s="39"/>
      <c r="Q342" s="39"/>
      <c r="R342" s="39"/>
      <c r="S342" s="94"/>
      <c r="T342" s="121"/>
      <c r="U342" s="121"/>
      <c r="V342" s="115"/>
      <c r="W342" s="121"/>
      <c r="X342" s="115"/>
      <c r="Y342" s="115"/>
      <c r="Z342" s="124"/>
      <c r="AA342" s="131"/>
      <c r="AB342" s="131"/>
      <c r="AC342" s="124"/>
      <c r="AD342" s="124"/>
      <c r="AE342" s="124"/>
      <c r="AF342" s="124"/>
    </row>
    <row r="343" spans="1:32" ht="12.75" customHeight="1" thickBot="1" x14ac:dyDescent="0.25">
      <c r="A343" s="108" t="s">
        <v>126</v>
      </c>
      <c r="B343" s="82" t="s">
        <v>65</v>
      </c>
      <c r="C343" s="82">
        <v>2015</v>
      </c>
      <c r="D343" s="82">
        <v>2024</v>
      </c>
      <c r="E343" s="82"/>
      <c r="F343" s="17" t="s">
        <v>4</v>
      </c>
      <c r="G343" s="24">
        <f>H343+I343+J343+K343+L343+M343+N343+O343+P343+Q343</f>
        <v>3817</v>
      </c>
      <c r="H343" s="24">
        <v>0</v>
      </c>
      <c r="I343" s="24">
        <v>3817</v>
      </c>
      <c r="J343" s="33">
        <v>0</v>
      </c>
      <c r="K343" s="42">
        <v>0</v>
      </c>
      <c r="L343" s="53">
        <v>0</v>
      </c>
      <c r="M343" s="24">
        <v>0</v>
      </c>
      <c r="N343" s="42">
        <v>0</v>
      </c>
      <c r="O343" s="42">
        <v>0</v>
      </c>
      <c r="P343" s="42">
        <v>0</v>
      </c>
      <c r="Q343" s="42">
        <v>0</v>
      </c>
      <c r="R343" s="42">
        <v>0</v>
      </c>
      <c r="S343" s="92" t="s">
        <v>45</v>
      </c>
      <c r="T343" s="119" t="s">
        <v>43</v>
      </c>
      <c r="U343" s="119">
        <v>100</v>
      </c>
      <c r="V343" s="92">
        <v>0</v>
      </c>
      <c r="W343" s="119">
        <v>100</v>
      </c>
      <c r="X343" s="92">
        <v>0</v>
      </c>
      <c r="Y343" s="92">
        <v>0</v>
      </c>
      <c r="Z343" s="82">
        <v>0</v>
      </c>
      <c r="AA343" s="85">
        <v>0</v>
      </c>
      <c r="AB343" s="85">
        <v>0</v>
      </c>
      <c r="AC343" s="82">
        <v>0</v>
      </c>
      <c r="AD343" s="82"/>
      <c r="AE343" s="82"/>
      <c r="AF343" s="82"/>
    </row>
    <row r="344" spans="1:32" ht="36.75" thickBot="1" x14ac:dyDescent="0.25">
      <c r="A344" s="109"/>
      <c r="B344" s="83"/>
      <c r="C344" s="83"/>
      <c r="D344" s="83"/>
      <c r="E344" s="83"/>
      <c r="F344" s="13" t="s">
        <v>5</v>
      </c>
      <c r="G344" s="27">
        <f>H344+I344+J344+K344+L344+M344+N344+O344+P344+Q344</f>
        <v>3817</v>
      </c>
      <c r="H344" s="27">
        <v>0</v>
      </c>
      <c r="I344" s="27">
        <v>3817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93"/>
      <c r="T344" s="120"/>
      <c r="U344" s="120"/>
      <c r="V344" s="93"/>
      <c r="W344" s="120"/>
      <c r="X344" s="93"/>
      <c r="Y344" s="93"/>
      <c r="Z344" s="83"/>
      <c r="AA344" s="86"/>
      <c r="AB344" s="86"/>
      <c r="AC344" s="83"/>
      <c r="AD344" s="83"/>
      <c r="AE344" s="83"/>
      <c r="AF344" s="83"/>
    </row>
    <row r="345" spans="1:32" ht="48.75" thickBot="1" x14ac:dyDescent="0.25">
      <c r="A345" s="109"/>
      <c r="B345" s="83"/>
      <c r="C345" s="83"/>
      <c r="D345" s="83"/>
      <c r="E345" s="83"/>
      <c r="F345" s="13" t="s">
        <v>6</v>
      </c>
      <c r="G345" s="27">
        <f>H345+I345+J345+K345+L345+M345+N345+O345+P345+Q345</f>
        <v>3817</v>
      </c>
      <c r="H345" s="27">
        <v>0</v>
      </c>
      <c r="I345" s="27">
        <v>3817</v>
      </c>
      <c r="J345" s="28">
        <v>0</v>
      </c>
      <c r="K345" s="39">
        <v>0</v>
      </c>
      <c r="L345" s="50">
        <v>0</v>
      </c>
      <c r="M345" s="27">
        <v>0</v>
      </c>
      <c r="N345" s="39">
        <v>0</v>
      </c>
      <c r="O345" s="39">
        <v>0</v>
      </c>
      <c r="P345" s="39">
        <v>0</v>
      </c>
      <c r="Q345" s="39">
        <v>0</v>
      </c>
      <c r="R345" s="39">
        <v>0</v>
      </c>
      <c r="S345" s="93"/>
      <c r="T345" s="120"/>
      <c r="U345" s="120"/>
      <c r="V345" s="93"/>
      <c r="W345" s="120"/>
      <c r="X345" s="93"/>
      <c r="Y345" s="93"/>
      <c r="Z345" s="83"/>
      <c r="AA345" s="86"/>
      <c r="AB345" s="86"/>
      <c r="AC345" s="83"/>
      <c r="AD345" s="83"/>
      <c r="AE345" s="83"/>
      <c r="AF345" s="83"/>
    </row>
    <row r="346" spans="1:32" ht="48.75" thickBot="1" x14ac:dyDescent="0.25">
      <c r="A346" s="109"/>
      <c r="B346" s="83"/>
      <c r="C346" s="83"/>
      <c r="D346" s="83"/>
      <c r="E346" s="83"/>
      <c r="F346" s="13" t="s">
        <v>7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93"/>
      <c r="T346" s="120"/>
      <c r="U346" s="120"/>
      <c r="V346" s="93"/>
      <c r="W346" s="120"/>
      <c r="X346" s="93"/>
      <c r="Y346" s="93"/>
      <c r="Z346" s="83"/>
      <c r="AA346" s="86"/>
      <c r="AB346" s="86"/>
      <c r="AC346" s="83"/>
      <c r="AD346" s="83"/>
      <c r="AE346" s="83"/>
      <c r="AF346" s="83"/>
    </row>
    <row r="347" spans="1:32" ht="48.75" thickBot="1" x14ac:dyDescent="0.25">
      <c r="A347" s="109"/>
      <c r="B347" s="83"/>
      <c r="C347" s="83"/>
      <c r="D347" s="83"/>
      <c r="E347" s="83"/>
      <c r="F347" s="13" t="s">
        <v>8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93"/>
      <c r="T347" s="120"/>
      <c r="U347" s="120"/>
      <c r="V347" s="93"/>
      <c r="W347" s="120"/>
      <c r="X347" s="93"/>
      <c r="Y347" s="93"/>
      <c r="Z347" s="83"/>
      <c r="AA347" s="86"/>
      <c r="AB347" s="86"/>
      <c r="AC347" s="83"/>
      <c r="AD347" s="83"/>
      <c r="AE347" s="83"/>
      <c r="AF347" s="83"/>
    </row>
    <row r="348" spans="1:32" ht="24.75" thickBot="1" x14ac:dyDescent="0.25">
      <c r="A348" s="110"/>
      <c r="B348" s="84"/>
      <c r="C348" s="84"/>
      <c r="D348" s="84"/>
      <c r="E348" s="84"/>
      <c r="F348" s="13" t="s">
        <v>9</v>
      </c>
      <c r="G348" s="27"/>
      <c r="H348" s="27"/>
      <c r="I348" s="27"/>
      <c r="J348" s="28"/>
      <c r="K348" s="39"/>
      <c r="L348" s="50"/>
      <c r="M348" s="27"/>
      <c r="N348" s="39"/>
      <c r="O348" s="39"/>
      <c r="P348" s="39"/>
      <c r="Q348" s="39"/>
      <c r="R348" s="39"/>
      <c r="S348" s="94"/>
      <c r="T348" s="122"/>
      <c r="U348" s="122"/>
      <c r="V348" s="94"/>
      <c r="W348" s="122"/>
      <c r="X348" s="94"/>
      <c r="Y348" s="94"/>
      <c r="Z348" s="84"/>
      <c r="AA348" s="87"/>
      <c r="AB348" s="87"/>
      <c r="AC348" s="84"/>
      <c r="AD348" s="84"/>
      <c r="AE348" s="84"/>
      <c r="AF348" s="84"/>
    </row>
    <row r="349" spans="1:32" ht="12.75" customHeight="1" thickBot="1" x14ac:dyDescent="0.25">
      <c r="A349" s="108" t="s">
        <v>127</v>
      </c>
      <c r="B349" s="82" t="s">
        <v>66</v>
      </c>
      <c r="C349" s="82">
        <v>2015</v>
      </c>
      <c r="D349" s="82">
        <v>2024</v>
      </c>
      <c r="E349" s="82"/>
      <c r="F349" s="17" t="s">
        <v>4</v>
      </c>
      <c r="G349" s="24">
        <f>H349+I349+J349+K349+L349+M349+N349+O349+P349+Q349</f>
        <v>505000</v>
      </c>
      <c r="H349" s="24">
        <v>0</v>
      </c>
      <c r="I349" s="24">
        <v>505000</v>
      </c>
      <c r="J349" s="33">
        <v>0</v>
      </c>
      <c r="K349" s="42">
        <v>0</v>
      </c>
      <c r="L349" s="53">
        <v>0</v>
      </c>
      <c r="M349" s="24">
        <v>0</v>
      </c>
      <c r="N349" s="42">
        <v>0</v>
      </c>
      <c r="O349" s="42">
        <v>0</v>
      </c>
      <c r="P349" s="42">
        <v>0</v>
      </c>
      <c r="Q349" s="42">
        <v>0</v>
      </c>
      <c r="R349" s="42">
        <v>0</v>
      </c>
      <c r="S349" s="92" t="s">
        <v>45</v>
      </c>
      <c r="T349" s="119" t="s">
        <v>43</v>
      </c>
      <c r="U349" s="119">
        <v>100</v>
      </c>
      <c r="V349" s="92">
        <v>0</v>
      </c>
      <c r="W349" s="119">
        <v>100</v>
      </c>
      <c r="X349" s="92">
        <v>0</v>
      </c>
      <c r="Y349" s="92">
        <v>0</v>
      </c>
      <c r="Z349" s="82">
        <v>0</v>
      </c>
      <c r="AA349" s="85">
        <v>0</v>
      </c>
      <c r="AB349" s="85">
        <v>0</v>
      </c>
      <c r="AC349" s="82">
        <v>0</v>
      </c>
      <c r="AD349" s="82"/>
      <c r="AE349" s="82"/>
      <c r="AF349" s="82"/>
    </row>
    <row r="350" spans="1:32" ht="36.75" thickBot="1" x14ac:dyDescent="0.25">
      <c r="A350" s="109"/>
      <c r="B350" s="83"/>
      <c r="C350" s="83"/>
      <c r="D350" s="83"/>
      <c r="E350" s="83"/>
      <c r="F350" s="13" t="s">
        <v>5</v>
      </c>
      <c r="G350" s="27">
        <f>H350+I350+J350+K350+L350+M350+N350+O350+P350+Q350</f>
        <v>505000</v>
      </c>
      <c r="H350" s="27">
        <v>0</v>
      </c>
      <c r="I350" s="27">
        <v>505000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39">
        <v>0</v>
      </c>
      <c r="S350" s="93"/>
      <c r="T350" s="120"/>
      <c r="U350" s="120"/>
      <c r="V350" s="93"/>
      <c r="W350" s="120"/>
      <c r="X350" s="93"/>
      <c r="Y350" s="93"/>
      <c r="Z350" s="83"/>
      <c r="AA350" s="86"/>
      <c r="AB350" s="86"/>
      <c r="AC350" s="83"/>
      <c r="AD350" s="83"/>
      <c r="AE350" s="83"/>
      <c r="AF350" s="83"/>
    </row>
    <row r="351" spans="1:32" ht="48.75" thickBot="1" x14ac:dyDescent="0.25">
      <c r="A351" s="109"/>
      <c r="B351" s="83"/>
      <c r="C351" s="83"/>
      <c r="D351" s="83"/>
      <c r="E351" s="83"/>
      <c r="F351" s="13" t="s">
        <v>6</v>
      </c>
      <c r="G351" s="27">
        <f>H351+I351+J351+K351+L351+M351+N351+O351+P351+Q351</f>
        <v>505000</v>
      </c>
      <c r="H351" s="27">
        <v>0</v>
      </c>
      <c r="I351" s="27">
        <v>505000</v>
      </c>
      <c r="J351" s="28">
        <v>0</v>
      </c>
      <c r="K351" s="39">
        <v>0</v>
      </c>
      <c r="L351" s="50">
        <v>0</v>
      </c>
      <c r="M351" s="27">
        <v>0</v>
      </c>
      <c r="N351" s="39">
        <v>0</v>
      </c>
      <c r="O351" s="39">
        <v>0</v>
      </c>
      <c r="P351" s="39">
        <v>0</v>
      </c>
      <c r="Q351" s="39">
        <v>0</v>
      </c>
      <c r="R351" s="39">
        <v>0</v>
      </c>
      <c r="S351" s="93"/>
      <c r="T351" s="120"/>
      <c r="U351" s="120"/>
      <c r="V351" s="93"/>
      <c r="W351" s="120"/>
      <c r="X351" s="93"/>
      <c r="Y351" s="93"/>
      <c r="Z351" s="83"/>
      <c r="AA351" s="86"/>
      <c r="AB351" s="86"/>
      <c r="AC351" s="83"/>
      <c r="AD351" s="83"/>
      <c r="AE351" s="83"/>
      <c r="AF351" s="83"/>
    </row>
    <row r="352" spans="1:32" ht="48.75" thickBot="1" x14ac:dyDescent="0.25">
      <c r="A352" s="109"/>
      <c r="B352" s="83"/>
      <c r="C352" s="83"/>
      <c r="D352" s="83"/>
      <c r="E352" s="83"/>
      <c r="F352" s="13" t="s">
        <v>7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93"/>
      <c r="T352" s="120"/>
      <c r="U352" s="120"/>
      <c r="V352" s="93"/>
      <c r="W352" s="120"/>
      <c r="X352" s="93"/>
      <c r="Y352" s="93"/>
      <c r="Z352" s="83"/>
      <c r="AA352" s="86"/>
      <c r="AB352" s="86"/>
      <c r="AC352" s="83"/>
      <c r="AD352" s="83"/>
      <c r="AE352" s="83"/>
      <c r="AF352" s="83"/>
    </row>
    <row r="353" spans="1:32" ht="48.75" thickBot="1" x14ac:dyDescent="0.25">
      <c r="A353" s="109"/>
      <c r="B353" s="83"/>
      <c r="C353" s="83"/>
      <c r="D353" s="83"/>
      <c r="E353" s="83"/>
      <c r="F353" s="13" t="s">
        <v>8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93"/>
      <c r="T353" s="120"/>
      <c r="U353" s="120"/>
      <c r="V353" s="93"/>
      <c r="W353" s="120"/>
      <c r="X353" s="93"/>
      <c r="Y353" s="93"/>
      <c r="Z353" s="83"/>
      <c r="AA353" s="86"/>
      <c r="AB353" s="86"/>
      <c r="AC353" s="83"/>
      <c r="AD353" s="83"/>
      <c r="AE353" s="83"/>
      <c r="AF353" s="83"/>
    </row>
    <row r="354" spans="1:32" ht="24.75" thickBot="1" x14ac:dyDescent="0.25">
      <c r="A354" s="110"/>
      <c r="B354" s="84"/>
      <c r="C354" s="84"/>
      <c r="D354" s="84"/>
      <c r="E354" s="84"/>
      <c r="F354" s="13" t="s">
        <v>9</v>
      </c>
      <c r="G354" s="27"/>
      <c r="H354" s="27"/>
      <c r="I354" s="27"/>
      <c r="J354" s="28"/>
      <c r="K354" s="39"/>
      <c r="L354" s="50"/>
      <c r="M354" s="27"/>
      <c r="N354" s="39"/>
      <c r="O354" s="39"/>
      <c r="P354" s="39"/>
      <c r="Q354" s="39"/>
      <c r="R354" s="39"/>
      <c r="S354" s="94"/>
      <c r="T354" s="122"/>
      <c r="U354" s="122"/>
      <c r="V354" s="94"/>
      <c r="W354" s="122"/>
      <c r="X354" s="94"/>
      <c r="Y354" s="94"/>
      <c r="Z354" s="84"/>
      <c r="AA354" s="87"/>
      <c r="AB354" s="87"/>
      <c r="AC354" s="84"/>
      <c r="AD354" s="84"/>
      <c r="AE354" s="84"/>
      <c r="AF354" s="84"/>
    </row>
    <row r="355" spans="1:32" ht="12.75" customHeight="1" thickBot="1" x14ac:dyDescent="0.25">
      <c r="A355" s="108" t="s">
        <v>67</v>
      </c>
      <c r="B355" s="82" t="s">
        <v>68</v>
      </c>
      <c r="C355" s="82">
        <v>2015</v>
      </c>
      <c r="D355" s="82">
        <v>2024</v>
      </c>
      <c r="E355" s="82"/>
      <c r="F355" s="17" t="s">
        <v>4</v>
      </c>
      <c r="G355" s="24">
        <f>H355+I355+J355+K355+L355+M355+N355+O355+P355+Q355</f>
        <v>132786</v>
      </c>
      <c r="H355" s="24">
        <v>0</v>
      </c>
      <c r="I355" s="24">
        <v>132786</v>
      </c>
      <c r="J355" s="33">
        <v>0</v>
      </c>
      <c r="K355" s="42">
        <v>0</v>
      </c>
      <c r="L355" s="53">
        <v>0</v>
      </c>
      <c r="M355" s="24">
        <v>0</v>
      </c>
      <c r="N355" s="42">
        <v>0</v>
      </c>
      <c r="O355" s="42">
        <v>0</v>
      </c>
      <c r="P355" s="42">
        <v>0</v>
      </c>
      <c r="Q355" s="42">
        <v>0</v>
      </c>
      <c r="R355" s="42">
        <v>0</v>
      </c>
      <c r="S355" s="92" t="s">
        <v>45</v>
      </c>
      <c r="T355" s="119" t="s">
        <v>43</v>
      </c>
      <c r="U355" s="119">
        <v>100</v>
      </c>
      <c r="V355" s="92">
        <v>0</v>
      </c>
      <c r="W355" s="82">
        <v>100</v>
      </c>
      <c r="X355" s="92">
        <v>0</v>
      </c>
      <c r="Y355" s="92">
        <v>0</v>
      </c>
      <c r="Z355" s="82">
        <v>0</v>
      </c>
      <c r="AA355" s="85">
        <v>0</v>
      </c>
      <c r="AB355" s="85">
        <v>0</v>
      </c>
      <c r="AC355" s="82">
        <v>0</v>
      </c>
      <c r="AD355" s="82"/>
      <c r="AE355" s="82"/>
      <c r="AF355" s="82"/>
    </row>
    <row r="356" spans="1:32" ht="36.75" thickBot="1" x14ac:dyDescent="0.25">
      <c r="A356" s="109"/>
      <c r="B356" s="83"/>
      <c r="C356" s="83"/>
      <c r="D356" s="83"/>
      <c r="E356" s="83"/>
      <c r="F356" s="13" t="s">
        <v>5</v>
      </c>
      <c r="G356" s="27">
        <f>H356+I356+J356+K356+L356+M356+N356+O356+P356+Q356</f>
        <v>132786</v>
      </c>
      <c r="H356" s="27">
        <v>0</v>
      </c>
      <c r="I356" s="27">
        <v>132786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93"/>
      <c r="T356" s="120"/>
      <c r="U356" s="120"/>
      <c r="V356" s="93"/>
      <c r="W356" s="83"/>
      <c r="X356" s="93"/>
      <c r="Y356" s="93"/>
      <c r="Z356" s="83"/>
      <c r="AA356" s="86"/>
      <c r="AB356" s="86"/>
      <c r="AC356" s="83"/>
      <c r="AD356" s="83"/>
      <c r="AE356" s="83"/>
      <c r="AF356" s="83"/>
    </row>
    <row r="357" spans="1:32" ht="48.75" thickBot="1" x14ac:dyDescent="0.25">
      <c r="A357" s="109"/>
      <c r="B357" s="83"/>
      <c r="C357" s="83"/>
      <c r="D357" s="83"/>
      <c r="E357" s="83"/>
      <c r="F357" s="13" t="s">
        <v>6</v>
      </c>
      <c r="G357" s="27">
        <f>H357+I357+J357+K357+L357+M357+N357+O357+P357+Q357</f>
        <v>132786</v>
      </c>
      <c r="H357" s="27">
        <v>0</v>
      </c>
      <c r="I357" s="27">
        <v>132786</v>
      </c>
      <c r="J357" s="28">
        <v>0</v>
      </c>
      <c r="K357" s="39">
        <v>0</v>
      </c>
      <c r="L357" s="50">
        <v>0</v>
      </c>
      <c r="M357" s="27">
        <v>0</v>
      </c>
      <c r="N357" s="39">
        <v>0</v>
      </c>
      <c r="O357" s="39">
        <v>0</v>
      </c>
      <c r="P357" s="39">
        <v>0</v>
      </c>
      <c r="Q357" s="39">
        <v>0</v>
      </c>
      <c r="R357" s="39">
        <v>0</v>
      </c>
      <c r="S357" s="93"/>
      <c r="T357" s="120"/>
      <c r="U357" s="120"/>
      <c r="V357" s="93"/>
      <c r="W357" s="83"/>
      <c r="X357" s="93"/>
      <c r="Y357" s="93"/>
      <c r="Z357" s="83"/>
      <c r="AA357" s="86"/>
      <c r="AB357" s="86"/>
      <c r="AC357" s="83"/>
      <c r="AD357" s="83"/>
      <c r="AE357" s="83"/>
      <c r="AF357" s="83"/>
    </row>
    <row r="358" spans="1:32" ht="48.75" thickBot="1" x14ac:dyDescent="0.25">
      <c r="A358" s="109"/>
      <c r="B358" s="83"/>
      <c r="C358" s="83"/>
      <c r="D358" s="83"/>
      <c r="E358" s="83"/>
      <c r="F358" s="13" t="s">
        <v>7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93"/>
      <c r="T358" s="120"/>
      <c r="U358" s="120"/>
      <c r="V358" s="93"/>
      <c r="W358" s="83"/>
      <c r="X358" s="93"/>
      <c r="Y358" s="93"/>
      <c r="Z358" s="83"/>
      <c r="AA358" s="86"/>
      <c r="AB358" s="86"/>
      <c r="AC358" s="83"/>
      <c r="AD358" s="83"/>
      <c r="AE358" s="83"/>
      <c r="AF358" s="83"/>
    </row>
    <row r="359" spans="1:32" ht="48.75" thickBot="1" x14ac:dyDescent="0.25">
      <c r="A359" s="109"/>
      <c r="B359" s="83"/>
      <c r="C359" s="83"/>
      <c r="D359" s="83"/>
      <c r="E359" s="83"/>
      <c r="F359" s="13" t="s">
        <v>8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93"/>
      <c r="T359" s="120"/>
      <c r="U359" s="120"/>
      <c r="V359" s="93"/>
      <c r="W359" s="83"/>
      <c r="X359" s="93"/>
      <c r="Y359" s="93"/>
      <c r="Z359" s="83"/>
      <c r="AA359" s="86"/>
      <c r="AB359" s="86"/>
      <c r="AC359" s="83"/>
      <c r="AD359" s="83"/>
      <c r="AE359" s="83"/>
      <c r="AF359" s="83"/>
    </row>
    <row r="360" spans="1:32" ht="24.75" thickBot="1" x14ac:dyDescent="0.25">
      <c r="A360" s="110"/>
      <c r="B360" s="84"/>
      <c r="C360" s="84"/>
      <c r="D360" s="84"/>
      <c r="E360" s="84"/>
      <c r="F360" s="13" t="s">
        <v>9</v>
      </c>
      <c r="G360" s="27"/>
      <c r="H360" s="27"/>
      <c r="I360" s="27"/>
      <c r="J360" s="28"/>
      <c r="K360" s="39"/>
      <c r="L360" s="50"/>
      <c r="M360" s="27"/>
      <c r="N360" s="39"/>
      <c r="O360" s="39"/>
      <c r="P360" s="39"/>
      <c r="Q360" s="39"/>
      <c r="R360" s="39"/>
      <c r="S360" s="94"/>
      <c r="T360" s="122"/>
      <c r="U360" s="122"/>
      <c r="V360" s="94"/>
      <c r="W360" s="84"/>
      <c r="X360" s="94"/>
      <c r="Y360" s="94"/>
      <c r="Z360" s="84"/>
      <c r="AA360" s="87"/>
      <c r="AB360" s="87"/>
      <c r="AC360" s="84"/>
      <c r="AD360" s="84"/>
      <c r="AE360" s="84"/>
      <c r="AF360" s="84"/>
    </row>
    <row r="361" spans="1:32" ht="12.75" customHeight="1" thickBot="1" x14ac:dyDescent="0.25">
      <c r="A361" s="108" t="s">
        <v>153</v>
      </c>
      <c r="B361" s="82" t="s">
        <v>154</v>
      </c>
      <c r="C361" s="82">
        <v>2020</v>
      </c>
      <c r="D361" s="82">
        <v>2024</v>
      </c>
      <c r="E361" s="82"/>
      <c r="F361" s="17" t="s">
        <v>4</v>
      </c>
      <c r="G361" s="24">
        <f>H361+I361+J361+K361+L361+M361+N361+O361+P361+Q361</f>
        <v>425354.31</v>
      </c>
      <c r="H361" s="24">
        <v>0</v>
      </c>
      <c r="I361" s="24">
        <f t="shared" ref="I361:R361" si="80">I362</f>
        <v>0</v>
      </c>
      <c r="J361" s="33">
        <f t="shared" si="80"/>
        <v>0</v>
      </c>
      <c r="K361" s="42">
        <f t="shared" si="80"/>
        <v>0</v>
      </c>
      <c r="L361" s="53">
        <f t="shared" si="80"/>
        <v>0</v>
      </c>
      <c r="M361" s="24">
        <f t="shared" si="80"/>
        <v>0</v>
      </c>
      <c r="N361" s="42">
        <f t="shared" si="80"/>
        <v>0</v>
      </c>
      <c r="O361" s="42">
        <f t="shared" si="80"/>
        <v>198259.47</v>
      </c>
      <c r="P361" s="42">
        <f t="shared" si="80"/>
        <v>227094.84</v>
      </c>
      <c r="Q361" s="42">
        <f t="shared" si="80"/>
        <v>0</v>
      </c>
      <c r="R361" s="42">
        <f t="shared" si="80"/>
        <v>0</v>
      </c>
      <c r="S361" s="92" t="s">
        <v>45</v>
      </c>
      <c r="T361" s="119" t="s">
        <v>43</v>
      </c>
      <c r="U361" s="119">
        <v>0</v>
      </c>
      <c r="V361" s="92">
        <v>0</v>
      </c>
      <c r="W361" s="119">
        <v>0</v>
      </c>
      <c r="X361" s="92">
        <v>0</v>
      </c>
      <c r="Y361" s="92">
        <v>0</v>
      </c>
      <c r="Z361" s="82">
        <v>0</v>
      </c>
      <c r="AA361" s="85">
        <v>0</v>
      </c>
      <c r="AB361" s="85">
        <v>0</v>
      </c>
      <c r="AC361" s="82">
        <v>100</v>
      </c>
      <c r="AD361" s="82"/>
      <c r="AE361" s="82"/>
      <c r="AF361" s="82"/>
    </row>
    <row r="362" spans="1:32" ht="36.75" thickBot="1" x14ac:dyDescent="0.25">
      <c r="A362" s="109"/>
      <c r="B362" s="83"/>
      <c r="C362" s="83"/>
      <c r="D362" s="83"/>
      <c r="E362" s="83"/>
      <c r="F362" s="57" t="s">
        <v>5</v>
      </c>
      <c r="G362" s="27">
        <f>H362+I362+J362+K362+L362+M362+N362+O362+P362+Q362</f>
        <v>425354.31</v>
      </c>
      <c r="H362" s="27">
        <v>0</v>
      </c>
      <c r="I362" s="27">
        <v>0</v>
      </c>
      <c r="J362" s="28">
        <v>0</v>
      </c>
      <c r="K362" s="39">
        <v>0</v>
      </c>
      <c r="L362" s="50">
        <f t="shared" ref="L362:R362" si="81">L363</f>
        <v>0</v>
      </c>
      <c r="M362" s="27">
        <f t="shared" si="81"/>
        <v>0</v>
      </c>
      <c r="N362" s="39">
        <f t="shared" si="81"/>
        <v>0</v>
      </c>
      <c r="O362" s="39">
        <f t="shared" si="81"/>
        <v>198259.47</v>
      </c>
      <c r="P362" s="39">
        <f t="shared" si="81"/>
        <v>227094.84</v>
      </c>
      <c r="Q362" s="39">
        <f t="shared" si="81"/>
        <v>0</v>
      </c>
      <c r="R362" s="39">
        <f t="shared" si="81"/>
        <v>0</v>
      </c>
      <c r="S362" s="93"/>
      <c r="T362" s="120"/>
      <c r="U362" s="120"/>
      <c r="V362" s="93"/>
      <c r="W362" s="120"/>
      <c r="X362" s="93"/>
      <c r="Y362" s="93"/>
      <c r="Z362" s="83"/>
      <c r="AA362" s="86"/>
      <c r="AB362" s="86"/>
      <c r="AC362" s="83"/>
      <c r="AD362" s="83"/>
      <c r="AE362" s="83"/>
      <c r="AF362" s="83"/>
    </row>
    <row r="363" spans="1:32" ht="48.75" thickBot="1" x14ac:dyDescent="0.25">
      <c r="A363" s="109"/>
      <c r="B363" s="83"/>
      <c r="C363" s="83"/>
      <c r="D363" s="83"/>
      <c r="E363" s="83"/>
      <c r="F363" s="57" t="s">
        <v>6</v>
      </c>
      <c r="G363" s="27">
        <f>H363+I363+J363+K363+L363+M363+N363+O363+P363+Q363</f>
        <v>425354.31</v>
      </c>
      <c r="H363" s="27">
        <v>0</v>
      </c>
      <c r="I363" s="27">
        <v>0</v>
      </c>
      <c r="J363" s="28">
        <v>0</v>
      </c>
      <c r="K363" s="39">
        <v>0</v>
      </c>
      <c r="L363" s="50">
        <v>0</v>
      </c>
      <c r="M363" s="27">
        <v>0</v>
      </c>
      <c r="N363" s="39">
        <v>0</v>
      </c>
      <c r="O363" s="39">
        <v>198259.47</v>
      </c>
      <c r="P363" s="39">
        <f>10000+217094.84</f>
        <v>227094.84</v>
      </c>
      <c r="Q363" s="39">
        <v>0</v>
      </c>
      <c r="R363" s="39">
        <v>0</v>
      </c>
      <c r="S363" s="93"/>
      <c r="T363" s="120"/>
      <c r="U363" s="120"/>
      <c r="V363" s="93"/>
      <c r="W363" s="120"/>
      <c r="X363" s="93"/>
      <c r="Y363" s="93"/>
      <c r="Z363" s="83"/>
      <c r="AA363" s="86"/>
      <c r="AB363" s="86"/>
      <c r="AC363" s="83"/>
      <c r="AD363" s="83"/>
      <c r="AE363" s="83"/>
      <c r="AF363" s="83"/>
    </row>
    <row r="364" spans="1:32" ht="48.75" thickBot="1" x14ac:dyDescent="0.25">
      <c r="A364" s="109"/>
      <c r="B364" s="83"/>
      <c r="C364" s="83"/>
      <c r="D364" s="83"/>
      <c r="E364" s="83"/>
      <c r="F364" s="57" t="s">
        <v>7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93"/>
      <c r="T364" s="120"/>
      <c r="U364" s="120"/>
      <c r="V364" s="93"/>
      <c r="W364" s="120"/>
      <c r="X364" s="93"/>
      <c r="Y364" s="93"/>
      <c r="Z364" s="83"/>
      <c r="AA364" s="86"/>
      <c r="AB364" s="86"/>
      <c r="AC364" s="83"/>
      <c r="AD364" s="83"/>
      <c r="AE364" s="83"/>
      <c r="AF364" s="83"/>
    </row>
    <row r="365" spans="1:32" ht="48.75" thickBot="1" x14ac:dyDescent="0.25">
      <c r="A365" s="109"/>
      <c r="B365" s="83"/>
      <c r="C365" s="83"/>
      <c r="D365" s="83"/>
      <c r="E365" s="83"/>
      <c r="F365" s="57" t="s">
        <v>8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93"/>
      <c r="T365" s="120"/>
      <c r="U365" s="120"/>
      <c r="V365" s="93"/>
      <c r="W365" s="120"/>
      <c r="X365" s="93"/>
      <c r="Y365" s="93"/>
      <c r="Z365" s="83"/>
      <c r="AA365" s="86"/>
      <c r="AB365" s="86"/>
      <c r="AC365" s="83"/>
      <c r="AD365" s="83"/>
      <c r="AE365" s="83"/>
      <c r="AF365" s="83"/>
    </row>
    <row r="366" spans="1:32" ht="24.75" thickBot="1" x14ac:dyDescent="0.25">
      <c r="A366" s="110"/>
      <c r="B366" s="84"/>
      <c r="C366" s="84"/>
      <c r="D366" s="84"/>
      <c r="E366" s="84"/>
      <c r="F366" s="57" t="s">
        <v>9</v>
      </c>
      <c r="G366" s="27"/>
      <c r="H366" s="27"/>
      <c r="I366" s="27"/>
      <c r="J366" s="28"/>
      <c r="K366" s="39"/>
      <c r="L366" s="50"/>
      <c r="M366" s="27"/>
      <c r="N366" s="39"/>
      <c r="O366" s="39"/>
      <c r="P366" s="39"/>
      <c r="Q366" s="39"/>
      <c r="R366" s="39"/>
      <c r="S366" s="94"/>
      <c r="T366" s="122"/>
      <c r="U366" s="122"/>
      <c r="V366" s="94"/>
      <c r="W366" s="122"/>
      <c r="X366" s="94"/>
      <c r="Y366" s="94"/>
      <c r="Z366" s="84"/>
      <c r="AA366" s="87"/>
      <c r="AB366" s="87"/>
      <c r="AC366" s="84"/>
      <c r="AD366" s="84"/>
      <c r="AE366" s="84"/>
      <c r="AF366" s="84"/>
    </row>
    <row r="367" spans="1:32" ht="12.75" customHeight="1" thickBot="1" x14ac:dyDescent="0.25">
      <c r="A367" s="108" t="s">
        <v>155</v>
      </c>
      <c r="B367" s="82" t="s">
        <v>169</v>
      </c>
      <c r="C367" s="82">
        <v>2021</v>
      </c>
      <c r="D367" s="82">
        <v>2024</v>
      </c>
      <c r="E367" s="82"/>
      <c r="F367" s="17" t="s">
        <v>4</v>
      </c>
      <c r="G367" s="24">
        <f>H367+I367+J367+K367+L367+M367+N367+O367+P367+Q367</f>
        <v>5000</v>
      </c>
      <c r="H367" s="24">
        <v>0</v>
      </c>
      <c r="I367" s="24">
        <f t="shared" ref="I367:R368" si="82">I368</f>
        <v>0</v>
      </c>
      <c r="J367" s="33">
        <f t="shared" si="82"/>
        <v>0</v>
      </c>
      <c r="K367" s="42">
        <f t="shared" si="82"/>
        <v>0</v>
      </c>
      <c r="L367" s="53">
        <f t="shared" si="82"/>
        <v>0</v>
      </c>
      <c r="M367" s="24">
        <f t="shared" si="82"/>
        <v>0</v>
      </c>
      <c r="N367" s="42">
        <f t="shared" si="82"/>
        <v>0</v>
      </c>
      <c r="O367" s="42">
        <f t="shared" si="82"/>
        <v>5000</v>
      </c>
      <c r="P367" s="42">
        <f t="shared" si="82"/>
        <v>0</v>
      </c>
      <c r="Q367" s="42">
        <f t="shared" si="82"/>
        <v>0</v>
      </c>
      <c r="R367" s="42">
        <f t="shared" si="82"/>
        <v>0</v>
      </c>
      <c r="S367" s="92" t="s">
        <v>45</v>
      </c>
      <c r="T367" s="119" t="s">
        <v>43</v>
      </c>
      <c r="U367" s="119">
        <v>0</v>
      </c>
      <c r="V367" s="92">
        <v>0</v>
      </c>
      <c r="W367" s="119">
        <v>0</v>
      </c>
      <c r="X367" s="92">
        <v>0</v>
      </c>
      <c r="Y367" s="92">
        <v>0</v>
      </c>
      <c r="Z367" s="82">
        <v>0</v>
      </c>
      <c r="AA367" s="85">
        <v>0</v>
      </c>
      <c r="AB367" s="85">
        <v>0</v>
      </c>
      <c r="AC367" s="82">
        <v>100</v>
      </c>
      <c r="AD367" s="82"/>
      <c r="AE367" s="82"/>
      <c r="AF367" s="82"/>
    </row>
    <row r="368" spans="1:32" ht="36.75" thickBot="1" x14ac:dyDescent="0.25">
      <c r="A368" s="109"/>
      <c r="B368" s="83"/>
      <c r="C368" s="83"/>
      <c r="D368" s="83"/>
      <c r="E368" s="83"/>
      <c r="F368" s="67" t="s">
        <v>5</v>
      </c>
      <c r="G368" s="27">
        <f>H368+I368+J368+K368+L368+M368+N368+O368+P368+Q368</f>
        <v>5000</v>
      </c>
      <c r="H368" s="27">
        <v>0</v>
      </c>
      <c r="I368" s="27">
        <v>0</v>
      </c>
      <c r="J368" s="28">
        <v>0</v>
      </c>
      <c r="K368" s="39">
        <v>0</v>
      </c>
      <c r="L368" s="50">
        <f t="shared" si="82"/>
        <v>0</v>
      </c>
      <c r="M368" s="27">
        <f t="shared" si="82"/>
        <v>0</v>
      </c>
      <c r="N368" s="39">
        <f t="shared" si="82"/>
        <v>0</v>
      </c>
      <c r="O368" s="39">
        <f t="shared" si="82"/>
        <v>5000</v>
      </c>
      <c r="P368" s="39">
        <f t="shared" si="82"/>
        <v>0</v>
      </c>
      <c r="Q368" s="39">
        <f t="shared" si="82"/>
        <v>0</v>
      </c>
      <c r="R368" s="39">
        <f t="shared" si="82"/>
        <v>0</v>
      </c>
      <c r="S368" s="93"/>
      <c r="T368" s="120"/>
      <c r="U368" s="120"/>
      <c r="V368" s="93"/>
      <c r="W368" s="120"/>
      <c r="X368" s="93"/>
      <c r="Y368" s="93"/>
      <c r="Z368" s="83"/>
      <c r="AA368" s="86"/>
      <c r="AB368" s="86"/>
      <c r="AC368" s="83"/>
      <c r="AD368" s="83"/>
      <c r="AE368" s="83"/>
      <c r="AF368" s="83"/>
    </row>
    <row r="369" spans="1:32" ht="48.75" thickBot="1" x14ac:dyDescent="0.25">
      <c r="A369" s="109"/>
      <c r="B369" s="83"/>
      <c r="C369" s="83"/>
      <c r="D369" s="83"/>
      <c r="E369" s="83"/>
      <c r="F369" s="67" t="s">
        <v>6</v>
      </c>
      <c r="G369" s="27">
        <f>H369+I369+J369+K369+L369+M369+N369+O369+P369+Q369</f>
        <v>5000</v>
      </c>
      <c r="H369" s="27">
        <v>0</v>
      </c>
      <c r="I369" s="27">
        <v>0</v>
      </c>
      <c r="J369" s="28">
        <v>0</v>
      </c>
      <c r="K369" s="39">
        <v>0</v>
      </c>
      <c r="L369" s="50">
        <v>0</v>
      </c>
      <c r="M369" s="27">
        <v>0</v>
      </c>
      <c r="N369" s="39">
        <v>0</v>
      </c>
      <c r="O369" s="39">
        <v>5000</v>
      </c>
      <c r="P369" s="39">
        <f>5000-5000</f>
        <v>0</v>
      </c>
      <c r="Q369" s="39">
        <v>0</v>
      </c>
      <c r="R369" s="39">
        <v>0</v>
      </c>
      <c r="S369" s="93"/>
      <c r="T369" s="120"/>
      <c r="U369" s="120"/>
      <c r="V369" s="93"/>
      <c r="W369" s="120"/>
      <c r="X369" s="93"/>
      <c r="Y369" s="93"/>
      <c r="Z369" s="83"/>
      <c r="AA369" s="86"/>
      <c r="AB369" s="86"/>
      <c r="AC369" s="83"/>
      <c r="AD369" s="83"/>
      <c r="AE369" s="83"/>
      <c r="AF369" s="83"/>
    </row>
    <row r="370" spans="1:32" ht="48.75" thickBot="1" x14ac:dyDescent="0.25">
      <c r="A370" s="109"/>
      <c r="B370" s="83"/>
      <c r="C370" s="83"/>
      <c r="D370" s="83"/>
      <c r="E370" s="83"/>
      <c r="F370" s="67" t="s">
        <v>7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93"/>
      <c r="T370" s="120"/>
      <c r="U370" s="120"/>
      <c r="V370" s="93"/>
      <c r="W370" s="120"/>
      <c r="X370" s="93"/>
      <c r="Y370" s="93"/>
      <c r="Z370" s="83"/>
      <c r="AA370" s="86"/>
      <c r="AB370" s="86"/>
      <c r="AC370" s="83"/>
      <c r="AD370" s="83"/>
      <c r="AE370" s="83"/>
      <c r="AF370" s="83"/>
    </row>
    <row r="371" spans="1:32" ht="48.75" thickBot="1" x14ac:dyDescent="0.25">
      <c r="A371" s="109"/>
      <c r="B371" s="83"/>
      <c r="C371" s="83"/>
      <c r="D371" s="83"/>
      <c r="E371" s="83"/>
      <c r="F371" s="67" t="s">
        <v>8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93"/>
      <c r="T371" s="120"/>
      <c r="U371" s="120"/>
      <c r="V371" s="93"/>
      <c r="W371" s="120"/>
      <c r="X371" s="93"/>
      <c r="Y371" s="93"/>
      <c r="Z371" s="83"/>
      <c r="AA371" s="86"/>
      <c r="AB371" s="86"/>
      <c r="AC371" s="83"/>
      <c r="AD371" s="83"/>
      <c r="AE371" s="83"/>
      <c r="AF371" s="83"/>
    </row>
    <row r="372" spans="1:32" ht="24.75" thickBot="1" x14ac:dyDescent="0.25">
      <c r="A372" s="110"/>
      <c r="B372" s="84"/>
      <c r="C372" s="84"/>
      <c r="D372" s="84"/>
      <c r="E372" s="84"/>
      <c r="F372" s="67" t="s">
        <v>9</v>
      </c>
      <c r="G372" s="27"/>
      <c r="H372" s="27"/>
      <c r="I372" s="27"/>
      <c r="J372" s="28"/>
      <c r="K372" s="39"/>
      <c r="L372" s="50"/>
      <c r="M372" s="27"/>
      <c r="N372" s="39"/>
      <c r="O372" s="39"/>
      <c r="P372" s="39"/>
      <c r="Q372" s="39"/>
      <c r="R372" s="39"/>
      <c r="S372" s="94"/>
      <c r="T372" s="122"/>
      <c r="U372" s="122"/>
      <c r="V372" s="94"/>
      <c r="W372" s="122"/>
      <c r="X372" s="94"/>
      <c r="Y372" s="94"/>
      <c r="Z372" s="84"/>
      <c r="AA372" s="87"/>
      <c r="AB372" s="87"/>
      <c r="AC372" s="84"/>
      <c r="AD372" s="84"/>
      <c r="AE372" s="84"/>
      <c r="AF372" s="84"/>
    </row>
    <row r="373" spans="1:32" ht="12.75" customHeight="1" thickBot="1" x14ac:dyDescent="0.25">
      <c r="A373" s="108" t="s">
        <v>170</v>
      </c>
      <c r="B373" s="82" t="s">
        <v>171</v>
      </c>
      <c r="C373" s="82">
        <v>2022</v>
      </c>
      <c r="D373" s="82">
        <v>2024</v>
      </c>
      <c r="E373" s="82"/>
      <c r="F373" s="17" t="s">
        <v>4</v>
      </c>
      <c r="G373" s="24">
        <f>H373+I373+J373+K373+L373+M373+N373+O373+P373+Q373</f>
        <v>0</v>
      </c>
      <c r="H373" s="24">
        <v>0</v>
      </c>
      <c r="I373" s="24">
        <f t="shared" ref="I373:R374" si="83">I374</f>
        <v>0</v>
      </c>
      <c r="J373" s="33">
        <f t="shared" si="83"/>
        <v>0</v>
      </c>
      <c r="K373" s="42">
        <f t="shared" si="83"/>
        <v>0</v>
      </c>
      <c r="L373" s="53">
        <f t="shared" si="83"/>
        <v>0</v>
      </c>
      <c r="M373" s="24">
        <f t="shared" si="83"/>
        <v>0</v>
      </c>
      <c r="N373" s="42">
        <f t="shared" si="83"/>
        <v>0</v>
      </c>
      <c r="O373" s="42">
        <f t="shared" si="83"/>
        <v>0</v>
      </c>
      <c r="P373" s="42">
        <f t="shared" si="83"/>
        <v>0</v>
      </c>
      <c r="Q373" s="42">
        <f t="shared" si="83"/>
        <v>0</v>
      </c>
      <c r="R373" s="42">
        <f t="shared" si="83"/>
        <v>0</v>
      </c>
      <c r="S373" s="92" t="s">
        <v>45</v>
      </c>
      <c r="T373" s="119" t="s">
        <v>43</v>
      </c>
      <c r="U373" s="119">
        <v>0</v>
      </c>
      <c r="V373" s="92">
        <v>0</v>
      </c>
      <c r="W373" s="119">
        <v>0</v>
      </c>
      <c r="X373" s="92">
        <v>0</v>
      </c>
      <c r="Y373" s="92">
        <v>0</v>
      </c>
      <c r="Z373" s="82">
        <v>0</v>
      </c>
      <c r="AA373" s="85">
        <v>0</v>
      </c>
      <c r="AB373" s="85">
        <v>0</v>
      </c>
      <c r="AC373" s="82">
        <v>0</v>
      </c>
      <c r="AD373" s="82"/>
      <c r="AE373" s="82"/>
      <c r="AF373" s="82"/>
    </row>
    <row r="374" spans="1:32" ht="36.75" thickBot="1" x14ac:dyDescent="0.25">
      <c r="A374" s="109"/>
      <c r="B374" s="83"/>
      <c r="C374" s="83"/>
      <c r="D374" s="83"/>
      <c r="E374" s="83"/>
      <c r="F374" s="80" t="s">
        <v>5</v>
      </c>
      <c r="G374" s="27">
        <f>H374+I374+J374+K374+L374+M374+N374+O374+P374+Q374</f>
        <v>0</v>
      </c>
      <c r="H374" s="27">
        <v>0</v>
      </c>
      <c r="I374" s="27">
        <v>0</v>
      </c>
      <c r="J374" s="28">
        <v>0</v>
      </c>
      <c r="K374" s="39">
        <v>0</v>
      </c>
      <c r="L374" s="50">
        <f t="shared" si="83"/>
        <v>0</v>
      </c>
      <c r="M374" s="27">
        <f t="shared" si="83"/>
        <v>0</v>
      </c>
      <c r="N374" s="39">
        <f t="shared" si="83"/>
        <v>0</v>
      </c>
      <c r="O374" s="39">
        <f t="shared" si="83"/>
        <v>0</v>
      </c>
      <c r="P374" s="39">
        <f t="shared" si="83"/>
        <v>0</v>
      </c>
      <c r="Q374" s="39">
        <f t="shared" si="83"/>
        <v>0</v>
      </c>
      <c r="R374" s="39">
        <f t="shared" si="83"/>
        <v>0</v>
      </c>
      <c r="S374" s="93"/>
      <c r="T374" s="120"/>
      <c r="U374" s="120"/>
      <c r="V374" s="93"/>
      <c r="W374" s="120"/>
      <c r="X374" s="93"/>
      <c r="Y374" s="93"/>
      <c r="Z374" s="83"/>
      <c r="AA374" s="86"/>
      <c r="AB374" s="86"/>
      <c r="AC374" s="83"/>
      <c r="AD374" s="83"/>
      <c r="AE374" s="83"/>
      <c r="AF374" s="83"/>
    </row>
    <row r="375" spans="1:32" ht="48.75" thickBot="1" x14ac:dyDescent="0.25">
      <c r="A375" s="109"/>
      <c r="B375" s="83"/>
      <c r="C375" s="83"/>
      <c r="D375" s="83"/>
      <c r="E375" s="83"/>
      <c r="F375" s="80" t="s">
        <v>6</v>
      </c>
      <c r="G375" s="27">
        <f>H375+I375+J375+K375+L375+M375+N375+O375+P375+Q375</f>
        <v>0</v>
      </c>
      <c r="H375" s="27">
        <v>0</v>
      </c>
      <c r="I375" s="27">
        <v>0</v>
      </c>
      <c r="J375" s="28">
        <v>0</v>
      </c>
      <c r="K375" s="39">
        <v>0</v>
      </c>
      <c r="L375" s="50">
        <v>0</v>
      </c>
      <c r="M375" s="27">
        <v>0</v>
      </c>
      <c r="N375" s="39">
        <v>0</v>
      </c>
      <c r="O375" s="39">
        <v>0</v>
      </c>
      <c r="P375" s="39">
        <f>62500-62500</f>
        <v>0</v>
      </c>
      <c r="Q375" s="39">
        <v>0</v>
      </c>
      <c r="R375" s="39">
        <v>0</v>
      </c>
      <c r="S375" s="93"/>
      <c r="T375" s="120"/>
      <c r="U375" s="120"/>
      <c r="V375" s="93"/>
      <c r="W375" s="120"/>
      <c r="X375" s="93"/>
      <c r="Y375" s="93"/>
      <c r="Z375" s="83"/>
      <c r="AA375" s="86"/>
      <c r="AB375" s="86"/>
      <c r="AC375" s="83"/>
      <c r="AD375" s="83"/>
      <c r="AE375" s="83"/>
      <c r="AF375" s="83"/>
    </row>
    <row r="376" spans="1:32" ht="48.75" thickBot="1" x14ac:dyDescent="0.25">
      <c r="A376" s="109"/>
      <c r="B376" s="83"/>
      <c r="C376" s="83"/>
      <c r="D376" s="83"/>
      <c r="E376" s="83"/>
      <c r="F376" s="80" t="s">
        <v>7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93"/>
      <c r="T376" s="120"/>
      <c r="U376" s="120"/>
      <c r="V376" s="93"/>
      <c r="W376" s="120"/>
      <c r="X376" s="93"/>
      <c r="Y376" s="93"/>
      <c r="Z376" s="83"/>
      <c r="AA376" s="86"/>
      <c r="AB376" s="86"/>
      <c r="AC376" s="83"/>
      <c r="AD376" s="83"/>
      <c r="AE376" s="83"/>
      <c r="AF376" s="83"/>
    </row>
    <row r="377" spans="1:32" ht="48.75" thickBot="1" x14ac:dyDescent="0.25">
      <c r="A377" s="109"/>
      <c r="B377" s="83"/>
      <c r="C377" s="83"/>
      <c r="D377" s="83"/>
      <c r="E377" s="83"/>
      <c r="F377" s="80" t="s">
        <v>8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93"/>
      <c r="T377" s="120"/>
      <c r="U377" s="120"/>
      <c r="V377" s="93"/>
      <c r="W377" s="120"/>
      <c r="X377" s="93"/>
      <c r="Y377" s="93"/>
      <c r="Z377" s="83"/>
      <c r="AA377" s="86"/>
      <c r="AB377" s="86"/>
      <c r="AC377" s="83"/>
      <c r="AD377" s="83"/>
      <c r="AE377" s="83"/>
      <c r="AF377" s="83"/>
    </row>
    <row r="378" spans="1:32" ht="24.75" thickBot="1" x14ac:dyDescent="0.25">
      <c r="A378" s="110"/>
      <c r="B378" s="84"/>
      <c r="C378" s="84"/>
      <c r="D378" s="84"/>
      <c r="E378" s="84"/>
      <c r="F378" s="80" t="s">
        <v>9</v>
      </c>
      <c r="G378" s="27"/>
      <c r="H378" s="27"/>
      <c r="I378" s="27"/>
      <c r="J378" s="28"/>
      <c r="K378" s="39"/>
      <c r="L378" s="50"/>
      <c r="M378" s="27"/>
      <c r="N378" s="39"/>
      <c r="O378" s="39"/>
      <c r="P378" s="39"/>
      <c r="Q378" s="39"/>
      <c r="R378" s="39"/>
      <c r="S378" s="94"/>
      <c r="T378" s="122"/>
      <c r="U378" s="122"/>
      <c r="V378" s="94"/>
      <c r="W378" s="122"/>
      <c r="X378" s="94"/>
      <c r="Y378" s="94"/>
      <c r="Z378" s="84"/>
      <c r="AA378" s="87"/>
      <c r="AB378" s="87"/>
      <c r="AC378" s="84"/>
      <c r="AD378" s="84"/>
      <c r="AE378" s="84"/>
      <c r="AF378" s="84"/>
    </row>
    <row r="379" spans="1:32" ht="12.75" customHeight="1" thickBot="1" x14ac:dyDescent="0.25">
      <c r="A379" s="108" t="s">
        <v>128</v>
      </c>
      <c r="B379" s="82" t="s">
        <v>69</v>
      </c>
      <c r="C379" s="82">
        <v>2015</v>
      </c>
      <c r="D379" s="82">
        <v>2024</v>
      </c>
      <c r="E379" s="82"/>
      <c r="F379" s="17" t="s">
        <v>4</v>
      </c>
      <c r="G379" s="24">
        <f>H379+I379+J379+K379+L379+M379+N379+O379+P379+Q379</f>
        <v>1988899.98</v>
      </c>
      <c r="H379" s="24">
        <v>0</v>
      </c>
      <c r="I379" s="24">
        <f>I380</f>
        <v>1988899.98</v>
      </c>
      <c r="J379" s="33">
        <v>0</v>
      </c>
      <c r="K379" s="42">
        <v>0</v>
      </c>
      <c r="L379" s="53">
        <v>0</v>
      </c>
      <c r="M379" s="24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0</v>
      </c>
      <c r="S379" s="116"/>
      <c r="T379" s="92"/>
      <c r="U379" s="119"/>
      <c r="V379" s="92"/>
      <c r="W379" s="119"/>
      <c r="X379" s="92"/>
      <c r="Y379" s="92"/>
      <c r="Z379" s="82"/>
      <c r="AA379" s="85"/>
      <c r="AB379" s="85"/>
      <c r="AC379" s="82"/>
      <c r="AD379" s="82"/>
      <c r="AE379" s="82"/>
      <c r="AF379" s="82"/>
    </row>
    <row r="380" spans="1:32" ht="36.75" thickBot="1" x14ac:dyDescent="0.25">
      <c r="A380" s="109"/>
      <c r="B380" s="83"/>
      <c r="C380" s="83"/>
      <c r="D380" s="83"/>
      <c r="E380" s="83"/>
      <c r="F380" s="67" t="s">
        <v>5</v>
      </c>
      <c r="G380" s="27">
        <f>H380+I380+J380+K380+L380+M380+N380+O380+P380+Q380</f>
        <v>1988899.98</v>
      </c>
      <c r="H380" s="27">
        <v>0</v>
      </c>
      <c r="I380" s="27">
        <f>I381</f>
        <v>1988899.98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117"/>
      <c r="T380" s="93"/>
      <c r="U380" s="120"/>
      <c r="V380" s="93"/>
      <c r="W380" s="120"/>
      <c r="X380" s="93"/>
      <c r="Y380" s="93"/>
      <c r="Z380" s="83"/>
      <c r="AA380" s="86"/>
      <c r="AB380" s="86"/>
      <c r="AC380" s="83"/>
      <c r="AD380" s="83"/>
      <c r="AE380" s="83"/>
      <c r="AF380" s="83"/>
    </row>
    <row r="381" spans="1:32" ht="48.75" thickBot="1" x14ac:dyDescent="0.25">
      <c r="A381" s="109"/>
      <c r="B381" s="83"/>
      <c r="C381" s="83"/>
      <c r="D381" s="83"/>
      <c r="E381" s="83"/>
      <c r="F381" s="67" t="s">
        <v>6</v>
      </c>
      <c r="G381" s="27">
        <f>H381+I381+J381+K381+L381+M381+N381+O381+P381+Q381</f>
        <v>1988899.98</v>
      </c>
      <c r="H381" s="27">
        <v>0</v>
      </c>
      <c r="I381" s="27">
        <f>I387+I393+I397</f>
        <v>1988899.98</v>
      </c>
      <c r="J381" s="28">
        <v>0</v>
      </c>
      <c r="K381" s="39">
        <v>0</v>
      </c>
      <c r="L381" s="50">
        <v>0</v>
      </c>
      <c r="M381" s="27">
        <v>0</v>
      </c>
      <c r="N381" s="39">
        <v>0</v>
      </c>
      <c r="O381" s="39">
        <f>O387+O393+O399</f>
        <v>0</v>
      </c>
      <c r="P381" s="39">
        <v>0</v>
      </c>
      <c r="Q381" s="39">
        <v>0</v>
      </c>
      <c r="R381" s="39">
        <v>0</v>
      </c>
      <c r="S381" s="117"/>
      <c r="T381" s="93"/>
      <c r="U381" s="120"/>
      <c r="V381" s="93"/>
      <c r="W381" s="120"/>
      <c r="X381" s="93"/>
      <c r="Y381" s="93"/>
      <c r="Z381" s="83"/>
      <c r="AA381" s="86"/>
      <c r="AB381" s="86"/>
      <c r="AC381" s="83"/>
      <c r="AD381" s="83"/>
      <c r="AE381" s="83"/>
      <c r="AF381" s="83"/>
    </row>
    <row r="382" spans="1:32" ht="48.75" thickBot="1" x14ac:dyDescent="0.25">
      <c r="A382" s="109"/>
      <c r="B382" s="83"/>
      <c r="C382" s="83"/>
      <c r="D382" s="83"/>
      <c r="E382" s="83"/>
      <c r="F382" s="67" t="s">
        <v>7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117"/>
      <c r="T382" s="93"/>
      <c r="U382" s="120"/>
      <c r="V382" s="93"/>
      <c r="W382" s="120"/>
      <c r="X382" s="93"/>
      <c r="Y382" s="93"/>
      <c r="Z382" s="83"/>
      <c r="AA382" s="86"/>
      <c r="AB382" s="86"/>
      <c r="AC382" s="83"/>
      <c r="AD382" s="83"/>
      <c r="AE382" s="83"/>
      <c r="AF382" s="83"/>
    </row>
    <row r="383" spans="1:32" ht="48.75" thickBot="1" x14ac:dyDescent="0.25">
      <c r="A383" s="109"/>
      <c r="B383" s="83"/>
      <c r="C383" s="83"/>
      <c r="D383" s="83"/>
      <c r="E383" s="83"/>
      <c r="F383" s="67" t="s">
        <v>8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117"/>
      <c r="T383" s="93"/>
      <c r="U383" s="120"/>
      <c r="V383" s="93"/>
      <c r="W383" s="120"/>
      <c r="X383" s="93"/>
      <c r="Y383" s="93"/>
      <c r="Z383" s="83"/>
      <c r="AA383" s="86"/>
      <c r="AB383" s="86"/>
      <c r="AC383" s="83"/>
      <c r="AD383" s="83"/>
      <c r="AE383" s="83"/>
      <c r="AF383" s="83"/>
    </row>
    <row r="384" spans="1:32" ht="24.75" thickBot="1" x14ac:dyDescent="0.25">
      <c r="A384" s="110"/>
      <c r="B384" s="84"/>
      <c r="C384" s="84"/>
      <c r="D384" s="84"/>
      <c r="E384" s="84"/>
      <c r="F384" s="67" t="s">
        <v>9</v>
      </c>
      <c r="G384" s="27"/>
      <c r="H384" s="27"/>
      <c r="I384" s="27"/>
      <c r="J384" s="28"/>
      <c r="K384" s="39"/>
      <c r="L384" s="50"/>
      <c r="M384" s="27"/>
      <c r="N384" s="39"/>
      <c r="O384" s="39"/>
      <c r="P384" s="39"/>
      <c r="Q384" s="39"/>
      <c r="R384" s="39"/>
      <c r="S384" s="118"/>
      <c r="T384" s="94"/>
      <c r="U384" s="122"/>
      <c r="V384" s="94"/>
      <c r="W384" s="122"/>
      <c r="X384" s="94"/>
      <c r="Y384" s="94"/>
      <c r="Z384" s="84"/>
      <c r="AA384" s="87"/>
      <c r="AB384" s="87"/>
      <c r="AC384" s="84"/>
      <c r="AD384" s="84"/>
      <c r="AE384" s="84"/>
      <c r="AF384" s="84"/>
    </row>
    <row r="385" spans="1:32" ht="12.75" customHeight="1" thickBot="1" x14ac:dyDescent="0.25">
      <c r="A385" s="108" t="s">
        <v>129</v>
      </c>
      <c r="B385" s="82" t="s">
        <v>70</v>
      </c>
      <c r="C385" s="82">
        <v>2015</v>
      </c>
      <c r="D385" s="82">
        <v>2024</v>
      </c>
      <c r="E385" s="82"/>
      <c r="F385" s="17" t="s">
        <v>4</v>
      </c>
      <c r="G385" s="24">
        <f>H385+I385+J385+K385+L385+M385+N385+O385+P385+Q385</f>
        <v>328048</v>
      </c>
      <c r="H385" s="24">
        <v>0</v>
      </c>
      <c r="I385" s="24">
        <v>328048</v>
      </c>
      <c r="J385" s="33">
        <v>0</v>
      </c>
      <c r="K385" s="42">
        <v>0</v>
      </c>
      <c r="L385" s="53">
        <v>0</v>
      </c>
      <c r="M385" s="24">
        <v>0</v>
      </c>
      <c r="N385" s="42">
        <v>0</v>
      </c>
      <c r="O385" s="42">
        <v>0</v>
      </c>
      <c r="P385" s="42">
        <v>0</v>
      </c>
      <c r="Q385" s="42">
        <v>0</v>
      </c>
      <c r="R385" s="42">
        <v>0</v>
      </c>
      <c r="S385" s="92" t="s">
        <v>45</v>
      </c>
      <c r="T385" s="119" t="s">
        <v>43</v>
      </c>
      <c r="U385" s="119">
        <v>100</v>
      </c>
      <c r="V385" s="92">
        <v>0</v>
      </c>
      <c r="W385" s="82">
        <v>100</v>
      </c>
      <c r="X385" s="92">
        <v>0</v>
      </c>
      <c r="Y385" s="92">
        <v>0</v>
      </c>
      <c r="Z385" s="82">
        <v>0</v>
      </c>
      <c r="AA385" s="85">
        <v>0</v>
      </c>
      <c r="AB385" s="85">
        <v>0</v>
      </c>
      <c r="AC385" s="82">
        <v>0</v>
      </c>
      <c r="AD385" s="82"/>
      <c r="AE385" s="82"/>
      <c r="AF385" s="82"/>
    </row>
    <row r="386" spans="1:32" ht="36.75" thickBot="1" x14ac:dyDescent="0.25">
      <c r="A386" s="109"/>
      <c r="B386" s="83"/>
      <c r="C386" s="83"/>
      <c r="D386" s="83"/>
      <c r="E386" s="83"/>
      <c r="F386" s="13" t="s">
        <v>5</v>
      </c>
      <c r="G386" s="27">
        <f>H386+I386+J386+K386+L386+M386+N386+O386+P386+Q386</f>
        <v>328048</v>
      </c>
      <c r="H386" s="27">
        <v>0</v>
      </c>
      <c r="I386" s="27">
        <v>328048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93"/>
      <c r="T386" s="120"/>
      <c r="U386" s="120"/>
      <c r="V386" s="93"/>
      <c r="W386" s="83"/>
      <c r="X386" s="93"/>
      <c r="Y386" s="93"/>
      <c r="Z386" s="83"/>
      <c r="AA386" s="86"/>
      <c r="AB386" s="86"/>
      <c r="AC386" s="83"/>
      <c r="AD386" s="83"/>
      <c r="AE386" s="83"/>
      <c r="AF386" s="83"/>
    </row>
    <row r="387" spans="1:32" ht="48.75" thickBot="1" x14ac:dyDescent="0.25">
      <c r="A387" s="109"/>
      <c r="B387" s="83"/>
      <c r="C387" s="83"/>
      <c r="D387" s="83"/>
      <c r="E387" s="83"/>
      <c r="F387" s="13" t="s">
        <v>6</v>
      </c>
      <c r="G387" s="27">
        <v>328048</v>
      </c>
      <c r="H387" s="27">
        <v>0</v>
      </c>
      <c r="I387" s="27">
        <v>328048</v>
      </c>
      <c r="J387" s="28">
        <v>0</v>
      </c>
      <c r="K387" s="39">
        <v>0</v>
      </c>
      <c r="L387" s="50">
        <v>0</v>
      </c>
      <c r="M387" s="27">
        <v>0</v>
      </c>
      <c r="N387" s="39">
        <v>0</v>
      </c>
      <c r="O387" s="39">
        <v>0</v>
      </c>
      <c r="P387" s="39">
        <v>0</v>
      </c>
      <c r="Q387" s="39">
        <v>0</v>
      </c>
      <c r="R387" s="39">
        <v>0</v>
      </c>
      <c r="S387" s="93"/>
      <c r="T387" s="120"/>
      <c r="U387" s="120"/>
      <c r="V387" s="93"/>
      <c r="W387" s="83"/>
      <c r="X387" s="93"/>
      <c r="Y387" s="93"/>
      <c r="Z387" s="83"/>
      <c r="AA387" s="86"/>
      <c r="AB387" s="86"/>
      <c r="AC387" s="83"/>
      <c r="AD387" s="83"/>
      <c r="AE387" s="83"/>
      <c r="AF387" s="83"/>
    </row>
    <row r="388" spans="1:32" ht="48.75" thickBot="1" x14ac:dyDescent="0.25">
      <c r="A388" s="109"/>
      <c r="B388" s="83"/>
      <c r="C388" s="83"/>
      <c r="D388" s="83"/>
      <c r="E388" s="83"/>
      <c r="F388" s="13" t="s">
        <v>7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93"/>
      <c r="T388" s="120"/>
      <c r="U388" s="120"/>
      <c r="V388" s="93"/>
      <c r="W388" s="83"/>
      <c r="X388" s="93"/>
      <c r="Y388" s="93"/>
      <c r="Z388" s="83"/>
      <c r="AA388" s="86"/>
      <c r="AB388" s="86"/>
      <c r="AC388" s="83"/>
      <c r="AD388" s="83"/>
      <c r="AE388" s="83"/>
      <c r="AF388" s="83"/>
    </row>
    <row r="389" spans="1:32" ht="48.75" thickBot="1" x14ac:dyDescent="0.25">
      <c r="A389" s="109"/>
      <c r="B389" s="83"/>
      <c r="C389" s="83"/>
      <c r="D389" s="83"/>
      <c r="E389" s="83"/>
      <c r="F389" s="13" t="s">
        <v>8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93"/>
      <c r="T389" s="120"/>
      <c r="U389" s="120"/>
      <c r="V389" s="93"/>
      <c r="W389" s="83"/>
      <c r="X389" s="93"/>
      <c r="Y389" s="93"/>
      <c r="Z389" s="83"/>
      <c r="AA389" s="86"/>
      <c r="AB389" s="86"/>
      <c r="AC389" s="83"/>
      <c r="AD389" s="83"/>
      <c r="AE389" s="83"/>
      <c r="AF389" s="83"/>
    </row>
    <row r="390" spans="1:32" ht="24.75" thickBot="1" x14ac:dyDescent="0.25">
      <c r="A390" s="110"/>
      <c r="B390" s="84"/>
      <c r="C390" s="84"/>
      <c r="D390" s="84"/>
      <c r="E390" s="84"/>
      <c r="F390" s="13" t="s">
        <v>9</v>
      </c>
      <c r="G390" s="27"/>
      <c r="H390" s="27"/>
      <c r="I390" s="27"/>
      <c r="J390" s="28"/>
      <c r="K390" s="39"/>
      <c r="L390" s="50"/>
      <c r="M390" s="27"/>
      <c r="N390" s="39"/>
      <c r="O390" s="39"/>
      <c r="P390" s="39"/>
      <c r="Q390" s="39"/>
      <c r="R390" s="39"/>
      <c r="S390" s="94"/>
      <c r="T390" s="122"/>
      <c r="U390" s="122"/>
      <c r="V390" s="94"/>
      <c r="W390" s="84"/>
      <c r="X390" s="94"/>
      <c r="Y390" s="94"/>
      <c r="Z390" s="84"/>
      <c r="AA390" s="87"/>
      <c r="AB390" s="87"/>
      <c r="AC390" s="84"/>
      <c r="AD390" s="84"/>
      <c r="AE390" s="84"/>
      <c r="AF390" s="84"/>
    </row>
    <row r="391" spans="1:32" ht="12.75" customHeight="1" thickBot="1" x14ac:dyDescent="0.25">
      <c r="A391" s="108" t="s">
        <v>130</v>
      </c>
      <c r="B391" s="82" t="s">
        <v>71</v>
      </c>
      <c r="C391" s="82">
        <v>2015</v>
      </c>
      <c r="D391" s="82">
        <v>2024</v>
      </c>
      <c r="E391" s="82"/>
      <c r="F391" s="17" t="s">
        <v>4</v>
      </c>
      <c r="G391" s="24">
        <f>H391+I391+J391+K391+L391+M391+N391+O391+P391+Q391</f>
        <v>1627655.48</v>
      </c>
      <c r="H391" s="24">
        <v>0</v>
      </c>
      <c r="I391" s="24">
        <f>I392</f>
        <v>1627655.48</v>
      </c>
      <c r="J391" s="33">
        <v>0</v>
      </c>
      <c r="K391" s="42">
        <v>0</v>
      </c>
      <c r="L391" s="53">
        <v>0</v>
      </c>
      <c r="M391" s="24">
        <v>0</v>
      </c>
      <c r="N391" s="42">
        <v>0</v>
      </c>
      <c r="O391" s="42">
        <v>0</v>
      </c>
      <c r="P391" s="42">
        <v>0</v>
      </c>
      <c r="Q391" s="42">
        <v>0</v>
      </c>
      <c r="R391" s="42">
        <v>0</v>
      </c>
      <c r="S391" s="92" t="s">
        <v>45</v>
      </c>
      <c r="T391" s="119" t="s">
        <v>43</v>
      </c>
      <c r="U391" s="119">
        <v>100</v>
      </c>
      <c r="V391" s="92">
        <v>0</v>
      </c>
      <c r="W391" s="119">
        <v>100</v>
      </c>
      <c r="X391" s="92">
        <v>0</v>
      </c>
      <c r="Y391" s="92">
        <v>0</v>
      </c>
      <c r="Z391" s="82">
        <v>0</v>
      </c>
      <c r="AA391" s="85">
        <v>0</v>
      </c>
      <c r="AB391" s="85">
        <v>0</v>
      </c>
      <c r="AC391" s="82">
        <v>0</v>
      </c>
      <c r="AD391" s="82"/>
      <c r="AE391" s="82"/>
      <c r="AF391" s="82"/>
    </row>
    <row r="392" spans="1:32" ht="36.75" thickBot="1" x14ac:dyDescent="0.25">
      <c r="A392" s="109"/>
      <c r="B392" s="83"/>
      <c r="C392" s="83"/>
      <c r="D392" s="83"/>
      <c r="E392" s="83"/>
      <c r="F392" s="13" t="s">
        <v>5</v>
      </c>
      <c r="G392" s="27">
        <f>H392+I392+J392+K392+L392+M392+N392+O392+P392+Q392</f>
        <v>1627655.48</v>
      </c>
      <c r="H392" s="27">
        <v>0</v>
      </c>
      <c r="I392" s="27">
        <f>I393</f>
        <v>1627655.48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93"/>
      <c r="T392" s="120"/>
      <c r="U392" s="120"/>
      <c r="V392" s="93"/>
      <c r="W392" s="120"/>
      <c r="X392" s="93"/>
      <c r="Y392" s="93"/>
      <c r="Z392" s="83"/>
      <c r="AA392" s="86"/>
      <c r="AB392" s="86"/>
      <c r="AC392" s="83"/>
      <c r="AD392" s="83"/>
      <c r="AE392" s="83"/>
      <c r="AF392" s="83"/>
    </row>
    <row r="393" spans="1:32" ht="48.75" thickBot="1" x14ac:dyDescent="0.25">
      <c r="A393" s="109"/>
      <c r="B393" s="83"/>
      <c r="C393" s="83"/>
      <c r="D393" s="83"/>
      <c r="E393" s="83"/>
      <c r="F393" s="13" t="s">
        <v>6</v>
      </c>
      <c r="G393" s="27">
        <f>H393+I393+J393+K393+L393+M393+N393+O393+P393+Q393</f>
        <v>1627655.48</v>
      </c>
      <c r="H393" s="27">
        <v>0</v>
      </c>
      <c r="I393" s="27">
        <v>1627655.48</v>
      </c>
      <c r="J393" s="28">
        <v>0</v>
      </c>
      <c r="K393" s="39">
        <v>0</v>
      </c>
      <c r="L393" s="50">
        <v>0</v>
      </c>
      <c r="M393" s="27">
        <v>0</v>
      </c>
      <c r="N393" s="39">
        <v>0</v>
      </c>
      <c r="O393" s="39">
        <v>0</v>
      </c>
      <c r="P393" s="39">
        <v>0</v>
      </c>
      <c r="Q393" s="39">
        <v>0</v>
      </c>
      <c r="R393" s="39">
        <v>0</v>
      </c>
      <c r="S393" s="93"/>
      <c r="T393" s="120"/>
      <c r="U393" s="120"/>
      <c r="V393" s="93"/>
      <c r="W393" s="120"/>
      <c r="X393" s="93"/>
      <c r="Y393" s="93"/>
      <c r="Z393" s="83"/>
      <c r="AA393" s="86"/>
      <c r="AB393" s="86"/>
      <c r="AC393" s="83"/>
      <c r="AD393" s="83"/>
      <c r="AE393" s="83"/>
      <c r="AF393" s="83"/>
    </row>
    <row r="394" spans="1:32" ht="48.75" thickBot="1" x14ac:dyDescent="0.25">
      <c r="A394" s="109"/>
      <c r="B394" s="83"/>
      <c r="C394" s="83"/>
      <c r="D394" s="83"/>
      <c r="E394" s="83"/>
      <c r="F394" s="13" t="s">
        <v>7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93"/>
      <c r="T394" s="120"/>
      <c r="U394" s="120"/>
      <c r="V394" s="93"/>
      <c r="W394" s="120"/>
      <c r="X394" s="93"/>
      <c r="Y394" s="93"/>
      <c r="Z394" s="83"/>
      <c r="AA394" s="86"/>
      <c r="AB394" s="86"/>
      <c r="AC394" s="83"/>
      <c r="AD394" s="83"/>
      <c r="AE394" s="83"/>
      <c r="AF394" s="83"/>
    </row>
    <row r="395" spans="1:32" ht="48.75" thickBot="1" x14ac:dyDescent="0.25">
      <c r="A395" s="109"/>
      <c r="B395" s="83"/>
      <c r="C395" s="83"/>
      <c r="D395" s="83"/>
      <c r="E395" s="83"/>
      <c r="F395" s="13" t="s">
        <v>8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93"/>
      <c r="T395" s="120"/>
      <c r="U395" s="120"/>
      <c r="V395" s="93"/>
      <c r="W395" s="120"/>
      <c r="X395" s="93"/>
      <c r="Y395" s="93"/>
      <c r="Z395" s="83"/>
      <c r="AA395" s="86"/>
      <c r="AB395" s="86"/>
      <c r="AC395" s="83"/>
      <c r="AD395" s="83"/>
      <c r="AE395" s="83"/>
      <c r="AF395" s="83"/>
    </row>
    <row r="396" spans="1:32" ht="24.75" thickBot="1" x14ac:dyDescent="0.25">
      <c r="A396" s="110"/>
      <c r="B396" s="84"/>
      <c r="C396" s="84"/>
      <c r="D396" s="84"/>
      <c r="E396" s="84"/>
      <c r="F396" s="13" t="s">
        <v>9</v>
      </c>
      <c r="G396" s="27"/>
      <c r="H396" s="27"/>
      <c r="I396" s="27"/>
      <c r="J396" s="28"/>
      <c r="K396" s="39"/>
      <c r="L396" s="50"/>
      <c r="M396" s="27"/>
      <c r="N396" s="39"/>
      <c r="O396" s="39"/>
      <c r="P396" s="39"/>
      <c r="Q396" s="39"/>
      <c r="R396" s="39"/>
      <c r="S396" s="94"/>
      <c r="T396" s="122"/>
      <c r="U396" s="122"/>
      <c r="V396" s="94"/>
      <c r="W396" s="122"/>
      <c r="X396" s="94"/>
      <c r="Y396" s="94"/>
      <c r="Z396" s="84"/>
      <c r="AA396" s="87"/>
      <c r="AB396" s="87"/>
      <c r="AC396" s="84"/>
      <c r="AD396" s="84"/>
      <c r="AE396" s="84"/>
      <c r="AF396" s="84"/>
    </row>
    <row r="397" spans="1:32" ht="12.75" customHeight="1" thickBot="1" x14ac:dyDescent="0.25">
      <c r="A397" s="108" t="s">
        <v>134</v>
      </c>
      <c r="B397" s="82" t="s">
        <v>68</v>
      </c>
      <c r="C397" s="82">
        <v>2015</v>
      </c>
      <c r="D397" s="82">
        <v>2024</v>
      </c>
      <c r="E397" s="82"/>
      <c r="F397" s="17" t="s">
        <v>4</v>
      </c>
      <c r="G397" s="24">
        <f>H397+I397+J397+K397+L397+M397+N397+O397+P397+Q397</f>
        <v>33196.5</v>
      </c>
      <c r="H397" s="24">
        <v>0</v>
      </c>
      <c r="I397" s="24">
        <f>I398</f>
        <v>33196.5</v>
      </c>
      <c r="J397" s="33">
        <v>0</v>
      </c>
      <c r="K397" s="42">
        <v>0</v>
      </c>
      <c r="L397" s="53">
        <v>0</v>
      </c>
      <c r="M397" s="24">
        <v>0</v>
      </c>
      <c r="N397" s="42">
        <v>0</v>
      </c>
      <c r="O397" s="42">
        <v>0</v>
      </c>
      <c r="P397" s="42">
        <v>0</v>
      </c>
      <c r="Q397" s="42">
        <v>0</v>
      </c>
      <c r="R397" s="42">
        <v>0</v>
      </c>
      <c r="S397" s="92" t="s">
        <v>45</v>
      </c>
      <c r="T397" s="119" t="s">
        <v>43</v>
      </c>
      <c r="U397" s="119">
        <v>100</v>
      </c>
      <c r="V397" s="92">
        <v>0</v>
      </c>
      <c r="W397" s="82">
        <v>100</v>
      </c>
      <c r="X397" s="92">
        <v>0</v>
      </c>
      <c r="Y397" s="92">
        <v>0</v>
      </c>
      <c r="Z397" s="82">
        <v>0</v>
      </c>
      <c r="AA397" s="85">
        <v>0</v>
      </c>
      <c r="AB397" s="85">
        <v>0</v>
      </c>
      <c r="AC397" s="82">
        <v>0</v>
      </c>
      <c r="AD397" s="82"/>
      <c r="AE397" s="82"/>
      <c r="AF397" s="82"/>
    </row>
    <row r="398" spans="1:32" ht="36.75" thickBot="1" x14ac:dyDescent="0.25">
      <c r="A398" s="109"/>
      <c r="B398" s="83"/>
      <c r="C398" s="83"/>
      <c r="D398" s="83"/>
      <c r="E398" s="83"/>
      <c r="F398" s="13" t="s">
        <v>5</v>
      </c>
      <c r="G398" s="27">
        <f>H398+I398+J398+K398+L398+M398+N398+O398+P398+Q398</f>
        <v>33196.5</v>
      </c>
      <c r="H398" s="27">
        <v>0</v>
      </c>
      <c r="I398" s="27">
        <f>I399</f>
        <v>33196.5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93"/>
      <c r="T398" s="120"/>
      <c r="U398" s="120"/>
      <c r="V398" s="93"/>
      <c r="W398" s="83"/>
      <c r="X398" s="93"/>
      <c r="Y398" s="93"/>
      <c r="Z398" s="83"/>
      <c r="AA398" s="86"/>
      <c r="AB398" s="86"/>
      <c r="AC398" s="83"/>
      <c r="AD398" s="83"/>
      <c r="AE398" s="83"/>
      <c r="AF398" s="83"/>
    </row>
    <row r="399" spans="1:32" ht="48.75" thickBot="1" x14ac:dyDescent="0.25">
      <c r="A399" s="109"/>
      <c r="B399" s="83"/>
      <c r="C399" s="83"/>
      <c r="D399" s="83"/>
      <c r="E399" s="83"/>
      <c r="F399" s="13" t="s">
        <v>6</v>
      </c>
      <c r="G399" s="27">
        <f>H399+I399+J399+K399+L399+M399+N399+O399+P399+Q399</f>
        <v>33196.5</v>
      </c>
      <c r="H399" s="27">
        <v>0</v>
      </c>
      <c r="I399" s="27">
        <v>33196.5</v>
      </c>
      <c r="J399" s="28">
        <v>0</v>
      </c>
      <c r="K399" s="39">
        <v>0</v>
      </c>
      <c r="L399" s="50">
        <v>0</v>
      </c>
      <c r="M399" s="27">
        <v>0</v>
      </c>
      <c r="N399" s="39">
        <v>0</v>
      </c>
      <c r="O399" s="39">
        <v>0</v>
      </c>
      <c r="P399" s="39">
        <v>0</v>
      </c>
      <c r="Q399" s="39">
        <v>0</v>
      </c>
      <c r="R399" s="39">
        <v>0</v>
      </c>
      <c r="S399" s="93"/>
      <c r="T399" s="120"/>
      <c r="U399" s="120"/>
      <c r="V399" s="93"/>
      <c r="W399" s="83"/>
      <c r="X399" s="93"/>
      <c r="Y399" s="93"/>
      <c r="Z399" s="83"/>
      <c r="AA399" s="86"/>
      <c r="AB399" s="86"/>
      <c r="AC399" s="83"/>
      <c r="AD399" s="83"/>
      <c r="AE399" s="83"/>
      <c r="AF399" s="83"/>
    </row>
    <row r="400" spans="1:32" ht="48.75" thickBot="1" x14ac:dyDescent="0.25">
      <c r="A400" s="109"/>
      <c r="B400" s="83"/>
      <c r="C400" s="83"/>
      <c r="D400" s="83"/>
      <c r="E400" s="83"/>
      <c r="F400" s="13" t="s">
        <v>7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93"/>
      <c r="T400" s="120"/>
      <c r="U400" s="120"/>
      <c r="V400" s="93"/>
      <c r="W400" s="83"/>
      <c r="X400" s="93"/>
      <c r="Y400" s="93"/>
      <c r="Z400" s="83"/>
      <c r="AA400" s="86"/>
      <c r="AB400" s="86"/>
      <c r="AC400" s="83"/>
      <c r="AD400" s="83"/>
      <c r="AE400" s="83"/>
      <c r="AF400" s="83"/>
    </row>
    <row r="401" spans="1:32" ht="48.75" thickBot="1" x14ac:dyDescent="0.25">
      <c r="A401" s="109"/>
      <c r="B401" s="83"/>
      <c r="C401" s="83"/>
      <c r="D401" s="83"/>
      <c r="E401" s="83"/>
      <c r="F401" s="13" t="s">
        <v>8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93"/>
      <c r="T401" s="120"/>
      <c r="U401" s="120"/>
      <c r="V401" s="93"/>
      <c r="W401" s="83"/>
      <c r="X401" s="93"/>
      <c r="Y401" s="93"/>
      <c r="Z401" s="83"/>
      <c r="AA401" s="86"/>
      <c r="AB401" s="86"/>
      <c r="AC401" s="83"/>
      <c r="AD401" s="83"/>
      <c r="AE401" s="83"/>
      <c r="AF401" s="83"/>
    </row>
    <row r="402" spans="1:32" ht="24.75" thickBot="1" x14ac:dyDescent="0.25">
      <c r="A402" s="110"/>
      <c r="B402" s="84"/>
      <c r="C402" s="84"/>
      <c r="D402" s="84"/>
      <c r="E402" s="84"/>
      <c r="F402" s="13" t="s">
        <v>9</v>
      </c>
      <c r="G402" s="27"/>
      <c r="H402" s="27"/>
      <c r="I402" s="27"/>
      <c r="J402" s="28"/>
      <c r="K402" s="39"/>
      <c r="L402" s="50"/>
      <c r="M402" s="27"/>
      <c r="N402" s="39"/>
      <c r="O402" s="39"/>
      <c r="P402" s="39"/>
      <c r="Q402" s="39"/>
      <c r="R402" s="39"/>
      <c r="S402" s="94"/>
      <c r="T402" s="122"/>
      <c r="U402" s="122"/>
      <c r="V402" s="94"/>
      <c r="W402" s="84"/>
      <c r="X402" s="94"/>
      <c r="Y402" s="94"/>
      <c r="Z402" s="84"/>
      <c r="AA402" s="87"/>
      <c r="AB402" s="87"/>
      <c r="AC402" s="84"/>
      <c r="AD402" s="84"/>
      <c r="AE402" s="84"/>
      <c r="AF402" s="84"/>
    </row>
    <row r="403" spans="1:32" ht="12.75" thickBot="1" x14ac:dyDescent="0.25">
      <c r="A403" s="108" t="s">
        <v>131</v>
      </c>
      <c r="B403" s="82" t="s">
        <v>63</v>
      </c>
      <c r="C403" s="82">
        <v>2015</v>
      </c>
      <c r="D403" s="82">
        <v>2024</v>
      </c>
      <c r="E403" s="82"/>
      <c r="F403" s="17" t="s">
        <v>4</v>
      </c>
      <c r="G403" s="24">
        <f>H403+I403+J403+K403+L403+M403+N403+O403+P403+Q403</f>
        <v>276388.14</v>
      </c>
      <c r="H403" s="24">
        <v>0</v>
      </c>
      <c r="I403" s="24">
        <v>0</v>
      </c>
      <c r="J403" s="33">
        <f>J404</f>
        <v>148561.94</v>
      </c>
      <c r="K403" s="42">
        <f>K404</f>
        <v>31224.59</v>
      </c>
      <c r="L403" s="53">
        <f>L409</f>
        <v>45963.11</v>
      </c>
      <c r="M403" s="24">
        <v>0</v>
      </c>
      <c r="N403" s="42">
        <f>N404</f>
        <v>50638.5</v>
      </c>
      <c r="O403" s="42">
        <f>O404</f>
        <v>0</v>
      </c>
      <c r="P403" s="42">
        <v>0</v>
      </c>
      <c r="Q403" s="42">
        <v>0</v>
      </c>
      <c r="R403" s="42">
        <v>0</v>
      </c>
      <c r="S403" s="116"/>
      <c r="T403" s="92"/>
      <c r="U403" s="119"/>
      <c r="V403" s="92"/>
      <c r="W403" s="119"/>
      <c r="X403" s="92"/>
      <c r="Y403" s="92"/>
      <c r="Z403" s="82"/>
      <c r="AA403" s="85"/>
      <c r="AB403" s="85"/>
      <c r="AC403" s="82"/>
      <c r="AD403" s="82"/>
      <c r="AE403" s="82"/>
      <c r="AF403" s="82"/>
    </row>
    <row r="404" spans="1:32" ht="36.75" thickBot="1" x14ac:dyDescent="0.25">
      <c r="A404" s="109"/>
      <c r="B404" s="83"/>
      <c r="C404" s="83"/>
      <c r="D404" s="83"/>
      <c r="E404" s="83"/>
      <c r="F404" s="13" t="s">
        <v>5</v>
      </c>
      <c r="G404" s="27">
        <f>H404+I404+J404+K404+L404+M404+N404+O404+P404+Q404</f>
        <v>276388.14</v>
      </c>
      <c r="H404" s="27">
        <v>0</v>
      </c>
      <c r="I404" s="27">
        <v>0</v>
      </c>
      <c r="J404" s="28">
        <f>J405</f>
        <v>148561.94</v>
      </c>
      <c r="K404" s="39">
        <f>K405</f>
        <v>31224.59</v>
      </c>
      <c r="L404" s="50">
        <f>L410</f>
        <v>45963.11</v>
      </c>
      <c r="M404" s="27">
        <v>0</v>
      </c>
      <c r="N404" s="39">
        <f>N410</f>
        <v>50638.5</v>
      </c>
      <c r="O404" s="39">
        <f>O405</f>
        <v>0</v>
      </c>
      <c r="P404" s="39">
        <v>0</v>
      </c>
      <c r="Q404" s="39">
        <v>0</v>
      </c>
      <c r="R404" s="39">
        <v>0</v>
      </c>
      <c r="S404" s="117"/>
      <c r="T404" s="93"/>
      <c r="U404" s="120"/>
      <c r="V404" s="93"/>
      <c r="W404" s="120"/>
      <c r="X404" s="93"/>
      <c r="Y404" s="93"/>
      <c r="Z404" s="83"/>
      <c r="AA404" s="86"/>
      <c r="AB404" s="86"/>
      <c r="AC404" s="83"/>
      <c r="AD404" s="83"/>
      <c r="AE404" s="83"/>
      <c r="AF404" s="83"/>
    </row>
    <row r="405" spans="1:32" ht="48.75" thickBot="1" x14ac:dyDescent="0.25">
      <c r="A405" s="109"/>
      <c r="B405" s="83"/>
      <c r="C405" s="83"/>
      <c r="D405" s="83"/>
      <c r="E405" s="83"/>
      <c r="F405" s="13" t="s">
        <v>6</v>
      </c>
      <c r="G405" s="27">
        <f>H405+I405+J405+K405+L405+M405+N405+O405+P405+Q405</f>
        <v>276388.14</v>
      </c>
      <c r="H405" s="27">
        <v>0</v>
      </c>
      <c r="I405" s="27">
        <v>0</v>
      </c>
      <c r="J405" s="28">
        <v>148561.94</v>
      </c>
      <c r="K405" s="39">
        <v>31224.59</v>
      </c>
      <c r="L405" s="50">
        <f>L411</f>
        <v>45963.11</v>
      </c>
      <c r="M405" s="27">
        <v>0</v>
      </c>
      <c r="N405" s="39">
        <f>N411</f>
        <v>50638.5</v>
      </c>
      <c r="O405" s="39">
        <f>O411</f>
        <v>0</v>
      </c>
      <c r="P405" s="39">
        <v>0</v>
      </c>
      <c r="Q405" s="39">
        <v>0</v>
      </c>
      <c r="R405" s="39">
        <v>0</v>
      </c>
      <c r="S405" s="117"/>
      <c r="T405" s="93"/>
      <c r="U405" s="120"/>
      <c r="V405" s="93"/>
      <c r="W405" s="120"/>
      <c r="X405" s="93"/>
      <c r="Y405" s="93"/>
      <c r="Z405" s="83"/>
      <c r="AA405" s="86"/>
      <c r="AB405" s="86"/>
      <c r="AC405" s="83"/>
      <c r="AD405" s="83"/>
      <c r="AE405" s="83"/>
      <c r="AF405" s="83"/>
    </row>
    <row r="406" spans="1:32" ht="48.75" thickBot="1" x14ac:dyDescent="0.25">
      <c r="A406" s="109"/>
      <c r="B406" s="83"/>
      <c r="C406" s="83"/>
      <c r="D406" s="83"/>
      <c r="E406" s="83"/>
      <c r="F406" s="13" t="s">
        <v>7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117"/>
      <c r="T406" s="93"/>
      <c r="U406" s="120"/>
      <c r="V406" s="93"/>
      <c r="W406" s="120"/>
      <c r="X406" s="93"/>
      <c r="Y406" s="93"/>
      <c r="Z406" s="83"/>
      <c r="AA406" s="86"/>
      <c r="AB406" s="86"/>
      <c r="AC406" s="83"/>
      <c r="AD406" s="83"/>
      <c r="AE406" s="83"/>
      <c r="AF406" s="83"/>
    </row>
    <row r="407" spans="1:32" ht="48.75" thickBot="1" x14ac:dyDescent="0.25">
      <c r="A407" s="109"/>
      <c r="B407" s="83"/>
      <c r="C407" s="83"/>
      <c r="D407" s="83"/>
      <c r="E407" s="83"/>
      <c r="F407" s="13" t="s">
        <v>8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117"/>
      <c r="T407" s="93"/>
      <c r="U407" s="120"/>
      <c r="V407" s="93"/>
      <c r="W407" s="120"/>
      <c r="X407" s="93"/>
      <c r="Y407" s="93"/>
      <c r="Z407" s="83"/>
      <c r="AA407" s="86"/>
      <c r="AB407" s="86"/>
      <c r="AC407" s="83"/>
      <c r="AD407" s="83"/>
      <c r="AE407" s="83"/>
      <c r="AF407" s="83"/>
    </row>
    <row r="408" spans="1:32" ht="24.75" thickBot="1" x14ac:dyDescent="0.25">
      <c r="A408" s="110"/>
      <c r="B408" s="84"/>
      <c r="C408" s="84"/>
      <c r="D408" s="84"/>
      <c r="E408" s="84"/>
      <c r="F408" s="13" t="s">
        <v>9</v>
      </c>
      <c r="G408" s="27"/>
      <c r="H408" s="27"/>
      <c r="I408" s="27"/>
      <c r="J408" s="28"/>
      <c r="K408" s="39"/>
      <c r="L408" s="50"/>
      <c r="M408" s="27"/>
      <c r="N408" s="39"/>
      <c r="O408" s="39"/>
      <c r="P408" s="39"/>
      <c r="Q408" s="39"/>
      <c r="R408" s="39"/>
      <c r="S408" s="118"/>
      <c r="T408" s="94"/>
      <c r="U408" s="122"/>
      <c r="V408" s="94"/>
      <c r="W408" s="122"/>
      <c r="X408" s="94"/>
      <c r="Y408" s="94"/>
      <c r="Z408" s="84"/>
      <c r="AA408" s="87"/>
      <c r="AB408" s="87"/>
      <c r="AC408" s="84"/>
      <c r="AD408" s="84"/>
      <c r="AE408" s="84"/>
      <c r="AF408" s="84"/>
    </row>
    <row r="409" spans="1:32" ht="12.75" customHeight="1" thickBot="1" x14ac:dyDescent="0.25">
      <c r="A409" s="108" t="s">
        <v>133</v>
      </c>
      <c r="B409" s="82" t="s">
        <v>132</v>
      </c>
      <c r="C409" s="82">
        <v>2016</v>
      </c>
      <c r="D409" s="82">
        <v>2024</v>
      </c>
      <c r="E409" s="82"/>
      <c r="F409" s="17" t="s">
        <v>4</v>
      </c>
      <c r="G409" s="24">
        <f>H409+I409+J409+K409+L409+M409+N409+O409+P409+Q409</f>
        <v>276388.14</v>
      </c>
      <c r="H409" s="24">
        <v>0</v>
      </c>
      <c r="I409" s="24">
        <f>I410</f>
        <v>0</v>
      </c>
      <c r="J409" s="33">
        <f>J410</f>
        <v>148561.94</v>
      </c>
      <c r="K409" s="42">
        <f>K410</f>
        <v>31224.59</v>
      </c>
      <c r="L409" s="53">
        <f>L410</f>
        <v>45963.11</v>
      </c>
      <c r="M409" s="24">
        <v>0</v>
      </c>
      <c r="N409" s="42">
        <f>N410</f>
        <v>50638.5</v>
      </c>
      <c r="O409" s="42">
        <f>O410</f>
        <v>0</v>
      </c>
      <c r="P409" s="42">
        <v>0</v>
      </c>
      <c r="Q409" s="42">
        <v>0</v>
      </c>
      <c r="R409" s="42">
        <v>0</v>
      </c>
      <c r="S409" s="92" t="s">
        <v>45</v>
      </c>
      <c r="T409" s="119" t="s">
        <v>43</v>
      </c>
      <c r="U409" s="119">
        <v>100</v>
      </c>
      <c r="V409" s="92">
        <v>0</v>
      </c>
      <c r="W409" s="119">
        <v>0</v>
      </c>
      <c r="X409" s="92">
        <v>100</v>
      </c>
      <c r="Y409" s="92">
        <v>100</v>
      </c>
      <c r="Z409" s="82">
        <v>100</v>
      </c>
      <c r="AA409" s="85">
        <v>0</v>
      </c>
      <c r="AB409" s="85">
        <v>100</v>
      </c>
      <c r="AC409" s="82">
        <v>0</v>
      </c>
      <c r="AD409" s="82"/>
      <c r="AE409" s="82"/>
      <c r="AF409" s="82"/>
    </row>
    <row r="410" spans="1:32" ht="36.75" thickBot="1" x14ac:dyDescent="0.25">
      <c r="A410" s="109"/>
      <c r="B410" s="83"/>
      <c r="C410" s="83"/>
      <c r="D410" s="83"/>
      <c r="E410" s="83"/>
      <c r="F410" s="13" t="s">
        <v>5</v>
      </c>
      <c r="G410" s="27">
        <f>H410+I410+J410+K410+L410+M410+N410+O410+P410+Q410</f>
        <v>276388.14</v>
      </c>
      <c r="H410" s="27">
        <v>0</v>
      </c>
      <c r="I410" s="27">
        <v>0</v>
      </c>
      <c r="J410" s="28">
        <f>J411</f>
        <v>148561.94</v>
      </c>
      <c r="K410" s="39">
        <f>K411</f>
        <v>31224.59</v>
      </c>
      <c r="L410" s="50">
        <f>L411</f>
        <v>45963.11</v>
      </c>
      <c r="M410" s="27">
        <v>0</v>
      </c>
      <c r="N410" s="39">
        <f>N411</f>
        <v>50638.5</v>
      </c>
      <c r="O410" s="39">
        <f>O411</f>
        <v>0</v>
      </c>
      <c r="P410" s="39">
        <v>0</v>
      </c>
      <c r="Q410" s="39">
        <v>0</v>
      </c>
      <c r="R410" s="39">
        <v>0</v>
      </c>
      <c r="S410" s="93"/>
      <c r="T410" s="120"/>
      <c r="U410" s="120"/>
      <c r="V410" s="93"/>
      <c r="W410" s="120"/>
      <c r="X410" s="93"/>
      <c r="Y410" s="93"/>
      <c r="Z410" s="83"/>
      <c r="AA410" s="86"/>
      <c r="AB410" s="86"/>
      <c r="AC410" s="83"/>
      <c r="AD410" s="83"/>
      <c r="AE410" s="83"/>
      <c r="AF410" s="83"/>
    </row>
    <row r="411" spans="1:32" ht="48.75" thickBot="1" x14ac:dyDescent="0.25">
      <c r="A411" s="109"/>
      <c r="B411" s="83"/>
      <c r="C411" s="83"/>
      <c r="D411" s="83"/>
      <c r="E411" s="83"/>
      <c r="F411" s="13" t="s">
        <v>6</v>
      </c>
      <c r="G411" s="27">
        <f>H411+I411+J411+K411+L411+M411+N411+O411+P411+Q411</f>
        <v>276388.14</v>
      </c>
      <c r="H411" s="27">
        <v>0</v>
      </c>
      <c r="I411" s="27">
        <v>0</v>
      </c>
      <c r="J411" s="28">
        <v>148561.94</v>
      </c>
      <c r="K411" s="39">
        <v>31224.59</v>
      </c>
      <c r="L411" s="50">
        <v>45963.11</v>
      </c>
      <c r="M411" s="27">
        <v>0</v>
      </c>
      <c r="N411" s="39">
        <v>50638.5</v>
      </c>
      <c r="O411" s="39">
        <v>0</v>
      </c>
      <c r="P411" s="39">
        <v>0</v>
      </c>
      <c r="Q411" s="39">
        <v>0</v>
      </c>
      <c r="R411" s="39">
        <v>0</v>
      </c>
      <c r="S411" s="93"/>
      <c r="T411" s="120"/>
      <c r="U411" s="120"/>
      <c r="V411" s="93"/>
      <c r="W411" s="120"/>
      <c r="X411" s="93"/>
      <c r="Y411" s="93"/>
      <c r="Z411" s="83"/>
      <c r="AA411" s="86"/>
      <c r="AB411" s="86"/>
      <c r="AC411" s="83"/>
      <c r="AD411" s="83"/>
      <c r="AE411" s="83"/>
      <c r="AF411" s="83"/>
    </row>
    <row r="412" spans="1:32" ht="48.75" thickBot="1" x14ac:dyDescent="0.25">
      <c r="A412" s="109"/>
      <c r="B412" s="83"/>
      <c r="C412" s="83"/>
      <c r="D412" s="83"/>
      <c r="E412" s="83"/>
      <c r="F412" s="13" t="s">
        <v>7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93"/>
      <c r="T412" s="120"/>
      <c r="U412" s="120"/>
      <c r="V412" s="93"/>
      <c r="W412" s="120"/>
      <c r="X412" s="93"/>
      <c r="Y412" s="93"/>
      <c r="Z412" s="83"/>
      <c r="AA412" s="86"/>
      <c r="AB412" s="86"/>
      <c r="AC412" s="83"/>
      <c r="AD412" s="83"/>
      <c r="AE412" s="83"/>
      <c r="AF412" s="83"/>
    </row>
    <row r="413" spans="1:32" ht="48.75" thickBot="1" x14ac:dyDescent="0.25">
      <c r="A413" s="109"/>
      <c r="B413" s="83"/>
      <c r="C413" s="83"/>
      <c r="D413" s="83"/>
      <c r="E413" s="83"/>
      <c r="F413" s="13" t="s">
        <v>8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93"/>
      <c r="T413" s="120"/>
      <c r="U413" s="120"/>
      <c r="V413" s="93"/>
      <c r="W413" s="120"/>
      <c r="X413" s="93"/>
      <c r="Y413" s="93"/>
      <c r="Z413" s="83"/>
      <c r="AA413" s="86"/>
      <c r="AB413" s="86"/>
      <c r="AC413" s="83"/>
      <c r="AD413" s="83"/>
      <c r="AE413" s="83"/>
      <c r="AF413" s="83"/>
    </row>
    <row r="414" spans="1:32" ht="24.75" thickBot="1" x14ac:dyDescent="0.25">
      <c r="A414" s="110"/>
      <c r="B414" s="84"/>
      <c r="C414" s="84"/>
      <c r="D414" s="84"/>
      <c r="E414" s="84"/>
      <c r="F414" s="13" t="s">
        <v>9</v>
      </c>
      <c r="G414" s="27"/>
      <c r="H414" s="27"/>
      <c r="I414" s="27"/>
      <c r="J414" s="28"/>
      <c r="K414" s="39"/>
      <c r="L414" s="50"/>
      <c r="M414" s="27"/>
      <c r="N414" s="39"/>
      <c r="O414" s="39"/>
      <c r="P414" s="39"/>
      <c r="Q414" s="39"/>
      <c r="R414" s="39"/>
      <c r="S414" s="94"/>
      <c r="T414" s="122"/>
      <c r="U414" s="122"/>
      <c r="V414" s="94"/>
      <c r="W414" s="122"/>
      <c r="X414" s="94"/>
      <c r="Y414" s="94"/>
      <c r="Z414" s="84"/>
      <c r="AA414" s="87"/>
      <c r="AB414" s="87"/>
      <c r="AC414" s="84"/>
      <c r="AD414" s="84"/>
      <c r="AE414" s="84"/>
      <c r="AF414" s="84"/>
    </row>
    <row r="415" spans="1:32" ht="12.75" thickBot="1" x14ac:dyDescent="0.25">
      <c r="A415" s="108" t="s">
        <v>149</v>
      </c>
      <c r="B415" s="82" t="s">
        <v>63</v>
      </c>
      <c r="C415" s="82">
        <v>2018</v>
      </c>
      <c r="D415" s="82">
        <v>2024</v>
      </c>
      <c r="E415" s="82"/>
      <c r="F415" s="17" t="s">
        <v>4</v>
      </c>
      <c r="G415" s="24">
        <f>H415+I415+J415+K415+L415+M415+N415+O415+P415+Q415+R415</f>
        <v>144800</v>
      </c>
      <c r="H415" s="24">
        <v>0</v>
      </c>
      <c r="I415" s="24">
        <v>0</v>
      </c>
      <c r="J415" s="33">
        <f t="shared" ref="J415:R415" si="84">J416</f>
        <v>0</v>
      </c>
      <c r="K415" s="42">
        <f t="shared" si="84"/>
        <v>0</v>
      </c>
      <c r="L415" s="53">
        <f t="shared" si="84"/>
        <v>23300</v>
      </c>
      <c r="M415" s="24">
        <f t="shared" si="84"/>
        <v>23300</v>
      </c>
      <c r="N415" s="42">
        <f t="shared" si="84"/>
        <v>24300</v>
      </c>
      <c r="O415" s="42">
        <f t="shared" si="84"/>
        <v>25300</v>
      </c>
      <c r="P415" s="42">
        <f t="shared" si="84"/>
        <v>24300</v>
      </c>
      <c r="Q415" s="42">
        <f t="shared" si="84"/>
        <v>24300</v>
      </c>
      <c r="R415" s="42">
        <f t="shared" si="84"/>
        <v>0</v>
      </c>
      <c r="S415" s="116"/>
      <c r="T415" s="92"/>
      <c r="U415" s="119"/>
      <c r="V415" s="92"/>
      <c r="W415" s="119"/>
      <c r="X415" s="92"/>
      <c r="Y415" s="92"/>
      <c r="Z415" s="82"/>
      <c r="AA415" s="85"/>
      <c r="AB415" s="85"/>
      <c r="AC415" s="82"/>
      <c r="AD415" s="82"/>
      <c r="AE415" s="82"/>
      <c r="AF415" s="82"/>
    </row>
    <row r="416" spans="1:32" ht="36.75" thickBot="1" x14ac:dyDescent="0.25">
      <c r="A416" s="109"/>
      <c r="B416" s="83"/>
      <c r="C416" s="83"/>
      <c r="D416" s="83"/>
      <c r="E416" s="83"/>
      <c r="F416" s="45" t="s">
        <v>5</v>
      </c>
      <c r="G416" s="27">
        <f>H416+I416+J416+K416+L416+M416+N416+O416+P416+Q416+R416</f>
        <v>144800</v>
      </c>
      <c r="H416" s="27">
        <v>0</v>
      </c>
      <c r="I416" s="27">
        <v>0</v>
      </c>
      <c r="J416" s="28">
        <v>0</v>
      </c>
      <c r="K416" s="39">
        <v>0</v>
      </c>
      <c r="L416" s="50">
        <f t="shared" ref="L416:R416" si="85">L417</f>
        <v>23300</v>
      </c>
      <c r="M416" s="27">
        <f t="shared" si="85"/>
        <v>23300</v>
      </c>
      <c r="N416" s="39">
        <f t="shared" si="85"/>
        <v>24300</v>
      </c>
      <c r="O416" s="39">
        <f t="shared" si="85"/>
        <v>25300</v>
      </c>
      <c r="P416" s="39">
        <f t="shared" si="85"/>
        <v>24300</v>
      </c>
      <c r="Q416" s="39">
        <f t="shared" si="85"/>
        <v>24300</v>
      </c>
      <c r="R416" s="39">
        <f t="shared" si="85"/>
        <v>0</v>
      </c>
      <c r="S416" s="117"/>
      <c r="T416" s="93"/>
      <c r="U416" s="120"/>
      <c r="V416" s="93"/>
      <c r="W416" s="120"/>
      <c r="X416" s="93"/>
      <c r="Y416" s="93"/>
      <c r="Z416" s="83"/>
      <c r="AA416" s="86"/>
      <c r="AB416" s="86"/>
      <c r="AC416" s="83"/>
      <c r="AD416" s="83"/>
      <c r="AE416" s="83"/>
      <c r="AF416" s="83"/>
    </row>
    <row r="417" spans="1:32" ht="48.75" thickBot="1" x14ac:dyDescent="0.25">
      <c r="A417" s="109"/>
      <c r="B417" s="83"/>
      <c r="C417" s="83"/>
      <c r="D417" s="83"/>
      <c r="E417" s="83"/>
      <c r="F417" s="45" t="s">
        <v>6</v>
      </c>
      <c r="G417" s="27">
        <f>H417+I417+J417+K417+L417+M417+N417+O417+P417+Q417+R417</f>
        <v>144800</v>
      </c>
      <c r="H417" s="27">
        <v>0</v>
      </c>
      <c r="I417" s="27">
        <v>0</v>
      </c>
      <c r="J417" s="28">
        <v>0</v>
      </c>
      <c r="K417" s="39">
        <v>0</v>
      </c>
      <c r="L417" s="50">
        <v>23300</v>
      </c>
      <c r="M417" s="27">
        <v>23300</v>
      </c>
      <c r="N417" s="39">
        <f>N423</f>
        <v>24300</v>
      </c>
      <c r="O417" s="39">
        <f>O423</f>
        <v>25300</v>
      </c>
      <c r="P417" s="39">
        <v>24300</v>
      </c>
      <c r="Q417" s="39">
        <v>24300</v>
      </c>
      <c r="R417" s="39">
        <f>R423</f>
        <v>0</v>
      </c>
      <c r="S417" s="117"/>
      <c r="T417" s="93"/>
      <c r="U417" s="120"/>
      <c r="V417" s="93"/>
      <c r="W417" s="120"/>
      <c r="X417" s="93"/>
      <c r="Y417" s="93"/>
      <c r="Z417" s="83"/>
      <c r="AA417" s="86"/>
      <c r="AB417" s="86"/>
      <c r="AC417" s="83"/>
      <c r="AD417" s="83"/>
      <c r="AE417" s="83"/>
      <c r="AF417" s="83"/>
    </row>
    <row r="418" spans="1:32" ht="48.75" thickBot="1" x14ac:dyDescent="0.25">
      <c r="A418" s="109"/>
      <c r="B418" s="83"/>
      <c r="C418" s="83"/>
      <c r="D418" s="83"/>
      <c r="E418" s="83"/>
      <c r="F418" s="45" t="s">
        <v>7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117"/>
      <c r="T418" s="93"/>
      <c r="U418" s="120"/>
      <c r="V418" s="93"/>
      <c r="W418" s="120"/>
      <c r="X418" s="93"/>
      <c r="Y418" s="93"/>
      <c r="Z418" s="83"/>
      <c r="AA418" s="86"/>
      <c r="AB418" s="86"/>
      <c r="AC418" s="83"/>
      <c r="AD418" s="83"/>
      <c r="AE418" s="83"/>
      <c r="AF418" s="83"/>
    </row>
    <row r="419" spans="1:32" ht="48.75" thickBot="1" x14ac:dyDescent="0.25">
      <c r="A419" s="109"/>
      <c r="B419" s="83"/>
      <c r="C419" s="83"/>
      <c r="D419" s="83"/>
      <c r="E419" s="83"/>
      <c r="F419" s="45" t="s">
        <v>8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117"/>
      <c r="T419" s="93"/>
      <c r="U419" s="120"/>
      <c r="V419" s="93"/>
      <c r="W419" s="120"/>
      <c r="X419" s="93"/>
      <c r="Y419" s="93"/>
      <c r="Z419" s="83"/>
      <c r="AA419" s="86"/>
      <c r="AB419" s="86"/>
      <c r="AC419" s="83"/>
      <c r="AD419" s="83"/>
      <c r="AE419" s="83"/>
      <c r="AF419" s="83"/>
    </row>
    <row r="420" spans="1:32" ht="24.75" thickBot="1" x14ac:dyDescent="0.25">
      <c r="A420" s="110"/>
      <c r="B420" s="84"/>
      <c r="C420" s="84"/>
      <c r="D420" s="84"/>
      <c r="E420" s="84"/>
      <c r="F420" s="45" t="s">
        <v>9</v>
      </c>
      <c r="G420" s="27"/>
      <c r="H420" s="27"/>
      <c r="I420" s="27"/>
      <c r="J420" s="28"/>
      <c r="K420" s="39"/>
      <c r="L420" s="50"/>
      <c r="M420" s="27"/>
      <c r="N420" s="39"/>
      <c r="O420" s="39"/>
      <c r="P420" s="39"/>
      <c r="Q420" s="39"/>
      <c r="R420" s="39"/>
      <c r="S420" s="118"/>
      <c r="T420" s="94"/>
      <c r="U420" s="122"/>
      <c r="V420" s="94"/>
      <c r="W420" s="122"/>
      <c r="X420" s="94"/>
      <c r="Y420" s="94"/>
      <c r="Z420" s="84"/>
      <c r="AA420" s="87"/>
      <c r="AB420" s="87"/>
      <c r="AC420" s="84"/>
      <c r="AD420" s="84"/>
      <c r="AE420" s="84"/>
      <c r="AF420" s="84"/>
    </row>
    <row r="421" spans="1:32" ht="12.75" customHeight="1" thickBot="1" x14ac:dyDescent="0.25">
      <c r="A421" s="108" t="s">
        <v>148</v>
      </c>
      <c r="B421" s="82" t="s">
        <v>150</v>
      </c>
      <c r="C421" s="82">
        <v>2018</v>
      </c>
      <c r="D421" s="82">
        <v>2024</v>
      </c>
      <c r="E421" s="82"/>
      <c r="F421" s="17" t="s">
        <v>4</v>
      </c>
      <c r="G421" s="24">
        <f>H421+I421+J421+K421+L421+M421+N421+O421+P421+Q421+R421</f>
        <v>144800</v>
      </c>
      <c r="H421" s="24">
        <v>0</v>
      </c>
      <c r="I421" s="24">
        <f t="shared" ref="I421:R421" si="86">I422</f>
        <v>0</v>
      </c>
      <c r="J421" s="33">
        <f t="shared" si="86"/>
        <v>0</v>
      </c>
      <c r="K421" s="42">
        <f t="shared" si="86"/>
        <v>0</v>
      </c>
      <c r="L421" s="53">
        <f t="shared" si="86"/>
        <v>23300</v>
      </c>
      <c r="M421" s="24">
        <f t="shared" si="86"/>
        <v>23300</v>
      </c>
      <c r="N421" s="42">
        <f t="shared" si="86"/>
        <v>24300</v>
      </c>
      <c r="O421" s="42">
        <f t="shared" si="86"/>
        <v>25300</v>
      </c>
      <c r="P421" s="42">
        <f t="shared" si="86"/>
        <v>24300</v>
      </c>
      <c r="Q421" s="42">
        <f t="shared" si="86"/>
        <v>24300</v>
      </c>
      <c r="R421" s="42">
        <f t="shared" si="86"/>
        <v>0</v>
      </c>
      <c r="S421" s="92" t="s">
        <v>45</v>
      </c>
      <c r="T421" s="119" t="s">
        <v>43</v>
      </c>
      <c r="U421" s="119">
        <v>0</v>
      </c>
      <c r="V421" s="92">
        <v>0</v>
      </c>
      <c r="W421" s="119">
        <v>0</v>
      </c>
      <c r="X421" s="92">
        <v>0</v>
      </c>
      <c r="Y421" s="92">
        <v>0</v>
      </c>
      <c r="Z421" s="82">
        <v>100</v>
      </c>
      <c r="AA421" s="85">
        <v>0</v>
      </c>
      <c r="AB421" s="85">
        <v>100</v>
      </c>
      <c r="AC421" s="82">
        <v>100</v>
      </c>
      <c r="AD421" s="82"/>
      <c r="AE421" s="82"/>
      <c r="AF421" s="82"/>
    </row>
    <row r="422" spans="1:32" ht="36.75" thickBot="1" x14ac:dyDescent="0.25">
      <c r="A422" s="109"/>
      <c r="B422" s="83"/>
      <c r="C422" s="83"/>
      <c r="D422" s="83"/>
      <c r="E422" s="83"/>
      <c r="F422" s="45" t="s">
        <v>5</v>
      </c>
      <c r="G422" s="27">
        <f>H422+I422+J422+K422+L422+M422+N422+O422+P422+Q422+R422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f t="shared" ref="L422:R422" si="87">L423</f>
        <v>23300</v>
      </c>
      <c r="M422" s="27">
        <f t="shared" si="87"/>
        <v>23300</v>
      </c>
      <c r="N422" s="39">
        <f t="shared" si="87"/>
        <v>24300</v>
      </c>
      <c r="O422" s="39">
        <f t="shared" si="87"/>
        <v>25300</v>
      </c>
      <c r="P422" s="39">
        <f t="shared" si="87"/>
        <v>24300</v>
      </c>
      <c r="Q422" s="39">
        <f t="shared" si="87"/>
        <v>24300</v>
      </c>
      <c r="R422" s="39">
        <f t="shared" si="87"/>
        <v>0</v>
      </c>
      <c r="S422" s="93"/>
      <c r="T422" s="120"/>
      <c r="U422" s="120"/>
      <c r="V422" s="93"/>
      <c r="W422" s="120"/>
      <c r="X422" s="93"/>
      <c r="Y422" s="93"/>
      <c r="Z422" s="83"/>
      <c r="AA422" s="86"/>
      <c r="AB422" s="86"/>
      <c r="AC422" s="83"/>
      <c r="AD422" s="83"/>
      <c r="AE422" s="83"/>
      <c r="AF422" s="83"/>
    </row>
    <row r="423" spans="1:32" ht="48.75" thickBot="1" x14ac:dyDescent="0.25">
      <c r="A423" s="109"/>
      <c r="B423" s="83"/>
      <c r="C423" s="83"/>
      <c r="D423" s="83"/>
      <c r="E423" s="83"/>
      <c r="F423" s="45" t="s">
        <v>6</v>
      </c>
      <c r="G423" s="27">
        <f>H423+I423+J423+K423+L423+M423+N423+O423+P423+Q423+R423</f>
        <v>144800</v>
      </c>
      <c r="H423" s="27">
        <v>0</v>
      </c>
      <c r="I423" s="27">
        <v>0</v>
      </c>
      <c r="J423" s="28">
        <v>0</v>
      </c>
      <c r="K423" s="39">
        <v>0</v>
      </c>
      <c r="L423" s="50">
        <v>23300</v>
      </c>
      <c r="M423" s="27">
        <v>23300</v>
      </c>
      <c r="N423" s="39">
        <v>24300</v>
      </c>
      <c r="O423" s="39">
        <v>25300</v>
      </c>
      <c r="P423" s="39">
        <v>24300</v>
      </c>
      <c r="Q423" s="39">
        <v>24300</v>
      </c>
      <c r="R423" s="39">
        <v>0</v>
      </c>
      <c r="S423" s="93"/>
      <c r="T423" s="120"/>
      <c r="U423" s="120"/>
      <c r="V423" s="93"/>
      <c r="W423" s="120"/>
      <c r="X423" s="93"/>
      <c r="Y423" s="93"/>
      <c r="Z423" s="83"/>
      <c r="AA423" s="86"/>
      <c r="AB423" s="86"/>
      <c r="AC423" s="83"/>
      <c r="AD423" s="83"/>
      <c r="AE423" s="83"/>
      <c r="AF423" s="83"/>
    </row>
    <row r="424" spans="1:32" ht="48.75" thickBot="1" x14ac:dyDescent="0.25">
      <c r="A424" s="109"/>
      <c r="B424" s="83"/>
      <c r="C424" s="83"/>
      <c r="D424" s="83"/>
      <c r="E424" s="83"/>
      <c r="F424" s="45" t="s">
        <v>7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93"/>
      <c r="T424" s="120"/>
      <c r="U424" s="120"/>
      <c r="V424" s="93"/>
      <c r="W424" s="120"/>
      <c r="X424" s="93"/>
      <c r="Y424" s="93"/>
      <c r="Z424" s="83"/>
      <c r="AA424" s="86"/>
      <c r="AB424" s="86"/>
      <c r="AC424" s="83"/>
      <c r="AD424" s="83"/>
      <c r="AE424" s="83"/>
      <c r="AF424" s="83"/>
    </row>
    <row r="425" spans="1:32" ht="48.75" thickBot="1" x14ac:dyDescent="0.25">
      <c r="A425" s="109"/>
      <c r="B425" s="83"/>
      <c r="C425" s="83"/>
      <c r="D425" s="83"/>
      <c r="E425" s="83"/>
      <c r="F425" s="45" t="s">
        <v>8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93"/>
      <c r="T425" s="120"/>
      <c r="U425" s="120"/>
      <c r="V425" s="93"/>
      <c r="W425" s="120"/>
      <c r="X425" s="93"/>
      <c r="Y425" s="93"/>
      <c r="Z425" s="83"/>
      <c r="AA425" s="86"/>
      <c r="AB425" s="86"/>
      <c r="AC425" s="83"/>
      <c r="AD425" s="83"/>
      <c r="AE425" s="83"/>
      <c r="AF425" s="83"/>
    </row>
    <row r="426" spans="1:32" ht="24.75" thickBot="1" x14ac:dyDescent="0.25">
      <c r="A426" s="110"/>
      <c r="B426" s="84"/>
      <c r="C426" s="84"/>
      <c r="D426" s="84"/>
      <c r="E426" s="84"/>
      <c r="F426" s="45" t="s">
        <v>9</v>
      </c>
      <c r="G426" s="27"/>
      <c r="H426" s="27"/>
      <c r="I426" s="27"/>
      <c r="J426" s="28"/>
      <c r="K426" s="39"/>
      <c r="L426" s="50"/>
      <c r="M426" s="27"/>
      <c r="N426" s="39"/>
      <c r="O426" s="39"/>
      <c r="P426" s="39"/>
      <c r="Q426" s="39"/>
      <c r="R426" s="39"/>
      <c r="S426" s="94"/>
      <c r="T426" s="122"/>
      <c r="U426" s="122"/>
      <c r="V426" s="94"/>
      <c r="W426" s="122"/>
      <c r="X426" s="94"/>
      <c r="Y426" s="94"/>
      <c r="Z426" s="84"/>
      <c r="AA426" s="87"/>
      <c r="AB426" s="87"/>
      <c r="AC426" s="84"/>
      <c r="AD426" s="84"/>
      <c r="AE426" s="84"/>
      <c r="AF426" s="84"/>
    </row>
    <row r="427" spans="1:32" ht="12.75" customHeight="1" thickBot="1" x14ac:dyDescent="0.25">
      <c r="A427" s="108"/>
      <c r="B427" s="82" t="s">
        <v>72</v>
      </c>
      <c r="C427" s="82">
        <v>2015</v>
      </c>
      <c r="D427" s="82">
        <v>2024</v>
      </c>
      <c r="E427" s="82"/>
      <c r="F427" s="17" t="s">
        <v>4</v>
      </c>
      <c r="G427" s="24">
        <f>H427+I427+J427+K427+L427+M427+N427+O427+P427+Q427</f>
        <v>3543049.4299999997</v>
      </c>
      <c r="H427" s="24">
        <v>0</v>
      </c>
      <c r="I427" s="24">
        <f t="shared" ref="I427:K428" si="88">I428</f>
        <v>2638406.98</v>
      </c>
      <c r="J427" s="33">
        <f t="shared" si="88"/>
        <v>148561.94</v>
      </c>
      <c r="K427" s="42">
        <f t="shared" si="88"/>
        <v>37824.589999999997</v>
      </c>
      <c r="L427" s="53">
        <f t="shared" ref="L427:R428" si="89">L428</f>
        <v>75763.11</v>
      </c>
      <c r="M427" s="24">
        <f t="shared" si="89"/>
        <v>33300</v>
      </c>
      <c r="N427" s="42">
        <f t="shared" si="89"/>
        <v>84938.5</v>
      </c>
      <c r="O427" s="42">
        <f t="shared" si="89"/>
        <v>238559.47</v>
      </c>
      <c r="P427" s="42">
        <f t="shared" si="89"/>
        <v>261394.84</v>
      </c>
      <c r="Q427" s="42">
        <f t="shared" si="89"/>
        <v>24300</v>
      </c>
      <c r="R427" s="42">
        <f t="shared" si="89"/>
        <v>0</v>
      </c>
      <c r="S427" s="116"/>
      <c r="T427" s="92"/>
      <c r="U427" s="119"/>
      <c r="V427" s="92"/>
      <c r="W427" s="119"/>
      <c r="X427" s="92"/>
      <c r="Y427" s="92"/>
      <c r="Z427" s="82"/>
      <c r="AA427" s="85"/>
      <c r="AB427" s="85"/>
      <c r="AC427" s="82"/>
      <c r="AD427" s="82"/>
      <c r="AE427" s="82"/>
      <c r="AF427" s="82"/>
    </row>
    <row r="428" spans="1:32" ht="36.75" thickBot="1" x14ac:dyDescent="0.25">
      <c r="A428" s="109"/>
      <c r="B428" s="83"/>
      <c r="C428" s="83"/>
      <c r="D428" s="83"/>
      <c r="E428" s="83"/>
      <c r="F428" s="57" t="s">
        <v>5</v>
      </c>
      <c r="G428" s="27">
        <f>H428+I428+J428+K428+L428+M428+N428+O428+P428+Q428</f>
        <v>3543049.4299999997</v>
      </c>
      <c r="H428" s="27">
        <v>0</v>
      </c>
      <c r="I428" s="27">
        <f t="shared" si="88"/>
        <v>2638406.98</v>
      </c>
      <c r="J428" s="28">
        <f t="shared" si="88"/>
        <v>148561.94</v>
      </c>
      <c r="K428" s="39">
        <f t="shared" si="88"/>
        <v>37824.589999999997</v>
      </c>
      <c r="L428" s="50">
        <f t="shared" si="89"/>
        <v>75763.11</v>
      </c>
      <c r="M428" s="27">
        <f t="shared" si="89"/>
        <v>33300</v>
      </c>
      <c r="N428" s="39">
        <f t="shared" si="89"/>
        <v>84938.5</v>
      </c>
      <c r="O428" s="39">
        <f t="shared" si="89"/>
        <v>238559.47</v>
      </c>
      <c r="P428" s="39">
        <f t="shared" si="89"/>
        <v>261394.84</v>
      </c>
      <c r="Q428" s="39">
        <f t="shared" si="89"/>
        <v>24300</v>
      </c>
      <c r="R428" s="39">
        <f t="shared" si="89"/>
        <v>0</v>
      </c>
      <c r="S428" s="117"/>
      <c r="T428" s="93"/>
      <c r="U428" s="120"/>
      <c r="V428" s="93"/>
      <c r="W428" s="120"/>
      <c r="X428" s="93"/>
      <c r="Y428" s="93"/>
      <c r="Z428" s="83"/>
      <c r="AA428" s="86"/>
      <c r="AB428" s="86"/>
      <c r="AC428" s="83"/>
      <c r="AD428" s="83"/>
      <c r="AE428" s="83"/>
      <c r="AF428" s="83"/>
    </row>
    <row r="429" spans="1:32" ht="48.75" thickBot="1" x14ac:dyDescent="0.25">
      <c r="A429" s="109"/>
      <c r="B429" s="83"/>
      <c r="C429" s="83"/>
      <c r="D429" s="83"/>
      <c r="E429" s="83"/>
      <c r="F429" s="57" t="s">
        <v>6</v>
      </c>
      <c r="G429" s="27">
        <f>H429+I429+J429+K429+L429+M429+N429+O429+P429+Q429</f>
        <v>3543049.4299999997</v>
      </c>
      <c r="H429" s="27">
        <v>0</v>
      </c>
      <c r="I429" s="27">
        <v>2638406.98</v>
      </c>
      <c r="J429" s="28">
        <v>148561.94</v>
      </c>
      <c r="K429" s="39">
        <v>37824.589999999997</v>
      </c>
      <c r="L429" s="50">
        <f t="shared" ref="L429:Q429" si="90">L327</f>
        <v>75763.11</v>
      </c>
      <c r="M429" s="27">
        <f t="shared" si="90"/>
        <v>33300</v>
      </c>
      <c r="N429" s="39">
        <f t="shared" si="90"/>
        <v>84938.5</v>
      </c>
      <c r="O429" s="39">
        <f t="shared" si="90"/>
        <v>238559.47</v>
      </c>
      <c r="P429" s="39">
        <f>P327</f>
        <v>261394.84</v>
      </c>
      <c r="Q429" s="39">
        <f t="shared" si="90"/>
        <v>24300</v>
      </c>
      <c r="R429" s="39">
        <f t="shared" ref="R429" si="91">R327</f>
        <v>0</v>
      </c>
      <c r="S429" s="117"/>
      <c r="T429" s="93"/>
      <c r="U429" s="120"/>
      <c r="V429" s="93"/>
      <c r="W429" s="120"/>
      <c r="X429" s="93"/>
      <c r="Y429" s="93"/>
      <c r="Z429" s="83"/>
      <c r="AA429" s="86"/>
      <c r="AB429" s="86"/>
      <c r="AC429" s="83"/>
      <c r="AD429" s="83"/>
      <c r="AE429" s="83"/>
      <c r="AF429" s="83"/>
    </row>
    <row r="430" spans="1:32" ht="48.75" thickBot="1" x14ac:dyDescent="0.25">
      <c r="A430" s="109"/>
      <c r="B430" s="83"/>
      <c r="C430" s="83"/>
      <c r="D430" s="83"/>
      <c r="E430" s="83"/>
      <c r="F430" s="57" t="s">
        <v>7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39"/>
      <c r="R430" s="39"/>
      <c r="S430" s="117"/>
      <c r="T430" s="93"/>
      <c r="U430" s="120"/>
      <c r="V430" s="93"/>
      <c r="W430" s="120"/>
      <c r="X430" s="93"/>
      <c r="Y430" s="93"/>
      <c r="Z430" s="83"/>
      <c r="AA430" s="86"/>
      <c r="AB430" s="86"/>
      <c r="AC430" s="83"/>
      <c r="AD430" s="83"/>
      <c r="AE430" s="83"/>
      <c r="AF430" s="83"/>
    </row>
    <row r="431" spans="1:32" ht="48.75" thickBot="1" x14ac:dyDescent="0.25">
      <c r="A431" s="109"/>
      <c r="B431" s="83"/>
      <c r="C431" s="83"/>
      <c r="D431" s="83"/>
      <c r="E431" s="83"/>
      <c r="F431" s="57" t="s">
        <v>8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117"/>
      <c r="T431" s="93"/>
      <c r="U431" s="120"/>
      <c r="V431" s="93"/>
      <c r="W431" s="120"/>
      <c r="X431" s="93"/>
      <c r="Y431" s="93"/>
      <c r="Z431" s="83"/>
      <c r="AA431" s="86"/>
      <c r="AB431" s="86"/>
      <c r="AC431" s="83"/>
      <c r="AD431" s="83"/>
      <c r="AE431" s="83"/>
      <c r="AF431" s="83"/>
    </row>
    <row r="432" spans="1:32" ht="24.75" thickBot="1" x14ac:dyDescent="0.25">
      <c r="A432" s="110"/>
      <c r="B432" s="84"/>
      <c r="C432" s="84"/>
      <c r="D432" s="84"/>
      <c r="E432" s="84"/>
      <c r="F432" s="57" t="s">
        <v>9</v>
      </c>
      <c r="G432" s="27"/>
      <c r="H432" s="27"/>
      <c r="I432" s="27"/>
      <c r="J432" s="28"/>
      <c r="K432" s="39"/>
      <c r="L432" s="50"/>
      <c r="M432" s="27"/>
      <c r="N432" s="39"/>
      <c r="O432" s="39"/>
      <c r="P432" s="39"/>
      <c r="Q432" s="39"/>
      <c r="R432" s="39"/>
      <c r="S432" s="118"/>
      <c r="T432" s="94"/>
      <c r="U432" s="122"/>
      <c r="V432" s="94"/>
      <c r="W432" s="122"/>
      <c r="X432" s="94"/>
      <c r="Y432" s="94"/>
      <c r="Z432" s="84"/>
      <c r="AA432" s="87"/>
      <c r="AB432" s="87"/>
      <c r="AC432" s="84"/>
      <c r="AD432" s="84"/>
      <c r="AE432" s="84"/>
      <c r="AF432" s="84"/>
    </row>
    <row r="433" spans="1:32" ht="12.75" customHeight="1" thickBot="1" x14ac:dyDescent="0.25">
      <c r="A433" s="138" t="s">
        <v>73</v>
      </c>
      <c r="B433" s="139"/>
      <c r="C433" s="139"/>
      <c r="D433" s="139"/>
      <c r="E433" s="140"/>
      <c r="F433" s="17" t="s">
        <v>4</v>
      </c>
      <c r="G433" s="24">
        <f>H433+I433+J433+K433+L433+M433+N433+O433+P433+Q433+R433</f>
        <v>126404318.03</v>
      </c>
      <c r="H433" s="24">
        <v>12983318.27</v>
      </c>
      <c r="I433" s="24">
        <v>12431817.02</v>
      </c>
      <c r="J433" s="33">
        <f t="shared" ref="J433:O433" si="92">J434</f>
        <v>9062539.4700000007</v>
      </c>
      <c r="K433" s="42">
        <f t="shared" si="92"/>
        <v>10630125.98</v>
      </c>
      <c r="L433" s="53">
        <f t="shared" si="92"/>
        <v>8731915.290000001</v>
      </c>
      <c r="M433" s="24">
        <f t="shared" si="92"/>
        <v>11014051.85</v>
      </c>
      <c r="N433" s="42">
        <f t="shared" si="92"/>
        <v>10248279.060000001</v>
      </c>
      <c r="O433" s="42">
        <f t="shared" si="92"/>
        <v>12919939.420000002</v>
      </c>
      <c r="P433" s="42">
        <f>P434</f>
        <v>18350573.890000001</v>
      </c>
      <c r="Q433" s="42">
        <f>Q434</f>
        <v>9985019.9900000002</v>
      </c>
      <c r="R433" s="42">
        <f>R434</f>
        <v>10046737.789999999</v>
      </c>
      <c r="S433" s="116"/>
      <c r="T433" s="92"/>
      <c r="U433" s="119"/>
      <c r="V433" s="92"/>
      <c r="W433" s="119"/>
      <c r="X433" s="92"/>
      <c r="Y433" s="92"/>
      <c r="Z433" s="82"/>
      <c r="AA433" s="85"/>
      <c r="AB433" s="85"/>
      <c r="AC433" s="82"/>
      <c r="AD433" s="82"/>
      <c r="AE433" s="82"/>
      <c r="AF433" s="82"/>
    </row>
    <row r="434" spans="1:32" ht="36.75" thickBot="1" x14ac:dyDescent="0.25">
      <c r="A434" s="141"/>
      <c r="B434" s="142"/>
      <c r="C434" s="142"/>
      <c r="D434" s="142"/>
      <c r="E434" s="143"/>
      <c r="F434" s="57" t="s">
        <v>5</v>
      </c>
      <c r="G434" s="27">
        <f>H434+I434+J434+K434+L434+M434+N434+O434+P434+Q434+R434</f>
        <v>126404318.03</v>
      </c>
      <c r="H434" s="27">
        <v>12983318.27</v>
      </c>
      <c r="I434" s="27">
        <v>12431817.02</v>
      </c>
      <c r="J434" s="28">
        <v>9062539.4700000007</v>
      </c>
      <c r="K434" s="39">
        <f t="shared" ref="K434:Q435" si="93">K20+K65+K119+K200+K287+K326</f>
        <v>10630125.98</v>
      </c>
      <c r="L434" s="50">
        <f t="shared" si="93"/>
        <v>8731915.290000001</v>
      </c>
      <c r="M434" s="27">
        <f t="shared" si="93"/>
        <v>11014051.85</v>
      </c>
      <c r="N434" s="39">
        <f t="shared" si="93"/>
        <v>10248279.060000001</v>
      </c>
      <c r="O434" s="39">
        <f t="shared" si="93"/>
        <v>12919939.420000002</v>
      </c>
      <c r="P434" s="39">
        <f t="shared" si="93"/>
        <v>18350573.890000001</v>
      </c>
      <c r="Q434" s="39">
        <f t="shared" si="93"/>
        <v>9985019.9900000002</v>
      </c>
      <c r="R434" s="39">
        <f t="shared" ref="R434" si="94">R20+R65+R119+R200+R287+R326</f>
        <v>10046737.789999999</v>
      </c>
      <c r="S434" s="117"/>
      <c r="T434" s="93"/>
      <c r="U434" s="120"/>
      <c r="V434" s="93"/>
      <c r="W434" s="120"/>
      <c r="X434" s="93"/>
      <c r="Y434" s="93"/>
      <c r="Z434" s="83"/>
      <c r="AA434" s="86"/>
      <c r="AB434" s="86"/>
      <c r="AC434" s="83"/>
      <c r="AD434" s="83"/>
      <c r="AE434" s="83"/>
      <c r="AF434" s="83"/>
    </row>
    <row r="435" spans="1:32" ht="48.75" thickBot="1" x14ac:dyDescent="0.25">
      <c r="A435" s="141"/>
      <c r="B435" s="142"/>
      <c r="C435" s="142"/>
      <c r="D435" s="142"/>
      <c r="E435" s="143"/>
      <c r="F435" s="57" t="s">
        <v>6</v>
      </c>
      <c r="G435" s="27">
        <f>H435+I435+J435+K435+L435+M435+N435+O435+P435+Q435+R435</f>
        <v>118761123.78</v>
      </c>
      <c r="H435" s="27">
        <v>11199997.02</v>
      </c>
      <c r="I435" s="27">
        <v>12229310.02</v>
      </c>
      <c r="J435" s="28">
        <v>8879636.4700000007</v>
      </c>
      <c r="K435" s="39">
        <f t="shared" si="93"/>
        <v>10453356.98</v>
      </c>
      <c r="L435" s="50">
        <f t="shared" si="93"/>
        <v>8520997.2899999991</v>
      </c>
      <c r="M435" s="27">
        <f t="shared" si="93"/>
        <v>10797006.85</v>
      </c>
      <c r="N435" s="39">
        <f t="shared" si="93"/>
        <v>9995791.0600000005</v>
      </c>
      <c r="O435" s="39">
        <f t="shared" si="93"/>
        <v>12653989.420000002</v>
      </c>
      <c r="P435" s="39">
        <f t="shared" si="93"/>
        <v>14565341.890000001</v>
      </c>
      <c r="Q435" s="39">
        <f t="shared" si="93"/>
        <v>9706906.9900000002</v>
      </c>
      <c r="R435" s="39">
        <f t="shared" ref="R435" si="95">R21+R66+R120+R201+R288+R327</f>
        <v>9758789.7899999991</v>
      </c>
      <c r="S435" s="117"/>
      <c r="T435" s="93"/>
      <c r="U435" s="120"/>
      <c r="V435" s="93"/>
      <c r="W435" s="120"/>
      <c r="X435" s="93"/>
      <c r="Y435" s="93"/>
      <c r="Z435" s="83"/>
      <c r="AA435" s="86"/>
      <c r="AB435" s="86"/>
      <c r="AC435" s="83"/>
      <c r="AD435" s="83"/>
      <c r="AE435" s="83"/>
      <c r="AF435" s="83"/>
    </row>
    <row r="436" spans="1:32" ht="48.75" thickBot="1" x14ac:dyDescent="0.25">
      <c r="A436" s="141"/>
      <c r="B436" s="142"/>
      <c r="C436" s="142"/>
      <c r="D436" s="142"/>
      <c r="E436" s="143"/>
      <c r="F436" s="57" t="s">
        <v>7</v>
      </c>
      <c r="G436" s="27">
        <f>H436+I436+J436+K436+L436+M436+N436+O436+P436+Q436+R436</f>
        <v>7643194.25</v>
      </c>
      <c r="H436" s="27">
        <v>1783321.25</v>
      </c>
      <c r="I436" s="27">
        <v>202507</v>
      </c>
      <c r="J436" s="28">
        <v>182903</v>
      </c>
      <c r="K436" s="39">
        <f>K22+K67+K121+K202+K289+K328</f>
        <v>176769</v>
      </c>
      <c r="L436" s="50">
        <f>189272+21646</f>
        <v>210918</v>
      </c>
      <c r="M436" s="27">
        <f>M280</f>
        <v>217045</v>
      </c>
      <c r="N436" s="39">
        <f>N280</f>
        <v>252488</v>
      </c>
      <c r="O436" s="39">
        <f>O280</f>
        <v>265950</v>
      </c>
      <c r="P436" s="39">
        <f>P22+P67+P121+P202+P289+P328</f>
        <v>3785232</v>
      </c>
      <c r="Q436" s="39">
        <f>Q22+Q67+Q121+Q202+Q289+Q328</f>
        <v>278113</v>
      </c>
      <c r="R436" s="39">
        <f>R22+R67+R121+R202+R289+R328</f>
        <v>287948</v>
      </c>
      <c r="S436" s="117"/>
      <c r="T436" s="93"/>
      <c r="U436" s="120"/>
      <c r="V436" s="93"/>
      <c r="W436" s="120"/>
      <c r="X436" s="93"/>
      <c r="Y436" s="93"/>
      <c r="Z436" s="83"/>
      <c r="AA436" s="86"/>
      <c r="AB436" s="86"/>
      <c r="AC436" s="83"/>
      <c r="AD436" s="83"/>
      <c r="AE436" s="83"/>
      <c r="AF436" s="83"/>
    </row>
    <row r="437" spans="1:32" ht="48.75" thickBot="1" x14ac:dyDescent="0.25">
      <c r="A437" s="141"/>
      <c r="B437" s="142"/>
      <c r="C437" s="142"/>
      <c r="D437" s="142"/>
      <c r="E437" s="143"/>
      <c r="F437" s="57" t="s">
        <v>8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39"/>
      <c r="R437" s="39"/>
      <c r="S437" s="117"/>
      <c r="T437" s="93"/>
      <c r="U437" s="120"/>
      <c r="V437" s="93"/>
      <c r="W437" s="120"/>
      <c r="X437" s="93"/>
      <c r="Y437" s="93"/>
      <c r="Z437" s="83"/>
      <c r="AA437" s="86"/>
      <c r="AB437" s="86"/>
      <c r="AC437" s="83"/>
      <c r="AD437" s="83"/>
      <c r="AE437" s="83"/>
      <c r="AF437" s="83"/>
    </row>
    <row r="438" spans="1:32" ht="24.75" thickBot="1" x14ac:dyDescent="0.25">
      <c r="A438" s="144"/>
      <c r="B438" s="145"/>
      <c r="C438" s="145"/>
      <c r="D438" s="145"/>
      <c r="E438" s="146"/>
      <c r="F438" s="57" t="s">
        <v>9</v>
      </c>
      <c r="G438" s="27"/>
      <c r="H438" s="27"/>
      <c r="I438" s="27"/>
      <c r="J438" s="28"/>
      <c r="K438" s="39"/>
      <c r="L438" s="50"/>
      <c r="M438" s="27"/>
      <c r="N438" s="39"/>
      <c r="O438" s="39"/>
      <c r="P438" s="39"/>
      <c r="Q438" s="39"/>
      <c r="R438" s="39"/>
      <c r="S438" s="118"/>
      <c r="T438" s="94"/>
      <c r="U438" s="122"/>
      <c r="V438" s="94"/>
      <c r="W438" s="122"/>
      <c r="X438" s="94"/>
      <c r="Y438" s="94"/>
      <c r="Z438" s="84"/>
      <c r="AA438" s="87"/>
      <c r="AB438" s="87"/>
      <c r="AC438" s="84"/>
      <c r="AD438" s="84"/>
      <c r="AE438" s="84"/>
      <c r="AF438" s="84"/>
    </row>
    <row r="440" spans="1:32" x14ac:dyDescent="0.2">
      <c r="L440" s="55"/>
    </row>
    <row r="441" spans="1:32" x14ac:dyDescent="0.2">
      <c r="K441" s="44"/>
    </row>
  </sheetData>
  <mergeCells count="1290">
    <mergeCell ref="AE148:AE153"/>
    <mergeCell ref="AB148:AB153"/>
    <mergeCell ref="AC148:AC153"/>
    <mergeCell ref="AD148:AD153"/>
    <mergeCell ref="X1:AB1"/>
    <mergeCell ref="AF373:AF378"/>
    <mergeCell ref="B373:B378"/>
    <mergeCell ref="C373:C378"/>
    <mergeCell ref="D373:D378"/>
    <mergeCell ref="E373:E378"/>
    <mergeCell ref="S373:S378"/>
    <mergeCell ref="T373:T378"/>
    <mergeCell ref="U373:U378"/>
    <mergeCell ref="V373:V378"/>
    <mergeCell ref="W373:W378"/>
    <mergeCell ref="X373:X378"/>
    <mergeCell ref="Y373:Y378"/>
    <mergeCell ref="Z373:Z378"/>
    <mergeCell ref="AA373:AA378"/>
    <mergeCell ref="AB373:AB378"/>
    <mergeCell ref="AC373:AC378"/>
    <mergeCell ref="AD373:AD378"/>
    <mergeCell ref="AE373:AE378"/>
    <mergeCell ref="AD166:AD171"/>
    <mergeCell ref="AD178:AD183"/>
    <mergeCell ref="AD184:AD189"/>
    <mergeCell ref="AE172:AE177"/>
    <mergeCell ref="AC154:AC159"/>
    <mergeCell ref="AC160:AC165"/>
    <mergeCell ref="S223:S228"/>
    <mergeCell ref="S229:S234"/>
    <mergeCell ref="S259:S264"/>
    <mergeCell ref="S265:S270"/>
    <mergeCell ref="AE385:AE390"/>
    <mergeCell ref="AE391:AE396"/>
    <mergeCell ref="AE397:AE402"/>
    <mergeCell ref="AE403:AE408"/>
    <mergeCell ref="AE409:AE414"/>
    <mergeCell ref="AE415:AE420"/>
    <mergeCell ref="AE421:AE426"/>
    <mergeCell ref="AE427:AE432"/>
    <mergeCell ref="AE433:AE438"/>
    <mergeCell ref="AC271:AC276"/>
    <mergeCell ref="AD271:AD276"/>
    <mergeCell ref="AE271:AE276"/>
    <mergeCell ref="A271:A276"/>
    <mergeCell ref="B271:B276"/>
    <mergeCell ref="C271:C276"/>
    <mergeCell ref="D271:D276"/>
    <mergeCell ref="E271:E276"/>
    <mergeCell ref="A277:E277"/>
    <mergeCell ref="AE310:AE315"/>
    <mergeCell ref="AE316:AE321"/>
    <mergeCell ref="AE325:AE330"/>
    <mergeCell ref="AE331:AE336"/>
    <mergeCell ref="AE337:AE342"/>
    <mergeCell ref="AE343:AE348"/>
    <mergeCell ref="AE349:AE354"/>
    <mergeCell ref="AE355:AE360"/>
    <mergeCell ref="AE361:AE366"/>
    <mergeCell ref="AE379:AE384"/>
    <mergeCell ref="A278:E278"/>
    <mergeCell ref="A282:E282"/>
    <mergeCell ref="A331:A336"/>
    <mergeCell ref="AE211:AE216"/>
    <mergeCell ref="AE217:AE222"/>
    <mergeCell ref="AE223:AE228"/>
    <mergeCell ref="AE229:AE234"/>
    <mergeCell ref="AE235:AE240"/>
    <mergeCell ref="AE241:AE246"/>
    <mergeCell ref="AE247:AE252"/>
    <mergeCell ref="AE253:AE258"/>
    <mergeCell ref="AE259:AE264"/>
    <mergeCell ref="AE286:AE291"/>
    <mergeCell ref="AE292:AE297"/>
    <mergeCell ref="AE298:AE303"/>
    <mergeCell ref="AE304:AE309"/>
    <mergeCell ref="AE265:AE270"/>
    <mergeCell ref="AC241:AC246"/>
    <mergeCell ref="X325:X330"/>
    <mergeCell ref="Y325:Y330"/>
    <mergeCell ref="X316:X321"/>
    <mergeCell ref="Y310:Y315"/>
    <mergeCell ref="AE19:AE24"/>
    <mergeCell ref="AE25:AE30"/>
    <mergeCell ref="AE31:AE36"/>
    <mergeCell ref="AE37:AE42"/>
    <mergeCell ref="AE43:AE48"/>
    <mergeCell ref="AE55:AE60"/>
    <mergeCell ref="AE64:AE69"/>
    <mergeCell ref="AE70:AE76"/>
    <mergeCell ref="AE77:AE83"/>
    <mergeCell ref="AE91:AE96"/>
    <mergeCell ref="AE97:AE102"/>
    <mergeCell ref="AE103:AE108"/>
    <mergeCell ref="AE109:AE114"/>
    <mergeCell ref="AE118:AE123"/>
    <mergeCell ref="AE124:AE129"/>
    <mergeCell ref="AE130:AE135"/>
    <mergeCell ref="AE136:AE141"/>
    <mergeCell ref="AE142:AE147"/>
    <mergeCell ref="AD19:AD24"/>
    <mergeCell ref="AD25:AD30"/>
    <mergeCell ref="AD31:AD36"/>
    <mergeCell ref="AD190:AD195"/>
    <mergeCell ref="AD199:AD204"/>
    <mergeCell ref="AD205:AD210"/>
    <mergeCell ref="AD211:AD216"/>
    <mergeCell ref="AD217:AD222"/>
    <mergeCell ref="AD223:AD228"/>
    <mergeCell ref="AD229:AD234"/>
    <mergeCell ref="AD235:AD240"/>
    <mergeCell ref="AD241:AD246"/>
    <mergeCell ref="AE160:AE165"/>
    <mergeCell ref="AE154:AE159"/>
    <mergeCell ref="AD247:AD252"/>
    <mergeCell ref="AC235:AC240"/>
    <mergeCell ref="AC190:AC195"/>
    <mergeCell ref="AC199:AC204"/>
    <mergeCell ref="AE166:AE171"/>
    <mergeCell ref="AE178:AE183"/>
    <mergeCell ref="AE184:AE189"/>
    <mergeCell ref="AE190:AE195"/>
    <mergeCell ref="AE199:AE204"/>
    <mergeCell ref="AE205:AE210"/>
    <mergeCell ref="AC43:AC48"/>
    <mergeCell ref="AC55:AC60"/>
    <mergeCell ref="AC97:AC102"/>
    <mergeCell ref="AC103:AC108"/>
    <mergeCell ref="AD37:AD42"/>
    <mergeCell ref="AD43:AD48"/>
    <mergeCell ref="AD55:AD60"/>
    <mergeCell ref="E355:E360"/>
    <mergeCell ref="E379:E384"/>
    <mergeCell ref="D355:D360"/>
    <mergeCell ref="AD310:AD315"/>
    <mergeCell ref="AD316:AD321"/>
    <mergeCell ref="AD325:AD330"/>
    <mergeCell ref="AD331:AD336"/>
    <mergeCell ref="AD337:AD342"/>
    <mergeCell ref="AD343:AD348"/>
    <mergeCell ref="AD253:AD258"/>
    <mergeCell ref="AD259:AD264"/>
    <mergeCell ref="AD265:AD270"/>
    <mergeCell ref="AD286:AD291"/>
    <mergeCell ref="AC316:AC321"/>
    <mergeCell ref="AC253:AC258"/>
    <mergeCell ref="AC205:AC210"/>
    <mergeCell ref="AC304:AC309"/>
    <mergeCell ref="AC211:AC216"/>
    <mergeCell ref="AC259:AC264"/>
    <mergeCell ref="AC337:AC342"/>
    <mergeCell ref="AC292:AC297"/>
    <mergeCell ref="AC247:AC252"/>
    <mergeCell ref="AB235:AB240"/>
    <mergeCell ref="D310:D315"/>
    <mergeCell ref="AC349:AC354"/>
    <mergeCell ref="AC355:AC360"/>
    <mergeCell ref="AC379:AC384"/>
    <mergeCell ref="W304:W309"/>
    <mergeCell ref="W310:W315"/>
    <mergeCell ref="X310:X315"/>
    <mergeCell ref="AB379:AB384"/>
    <mergeCell ref="Y379:Y384"/>
    <mergeCell ref="V415:V420"/>
    <mergeCell ref="AD292:AD297"/>
    <mergeCell ref="AD298:AD303"/>
    <mergeCell ref="AD304:AD309"/>
    <mergeCell ref="AD409:AD414"/>
    <mergeCell ref="AD415:AD420"/>
    <mergeCell ref="AD421:AD426"/>
    <mergeCell ref="AD427:AD432"/>
    <mergeCell ref="AD433:AD438"/>
    <mergeCell ref="AD349:AD354"/>
    <mergeCell ref="AD355:AD360"/>
    <mergeCell ref="AD379:AD384"/>
    <mergeCell ref="AD385:AD390"/>
    <mergeCell ref="AD391:AD396"/>
    <mergeCell ref="AD397:AD402"/>
    <mergeCell ref="AD403:AD408"/>
    <mergeCell ref="AB292:AB297"/>
    <mergeCell ref="AC433:AC438"/>
    <mergeCell ref="AC409:AC414"/>
    <mergeCell ref="AC403:AC408"/>
    <mergeCell ref="AB397:AB402"/>
    <mergeCell ref="AB433:AB438"/>
    <mergeCell ref="AC415:AC420"/>
    <mergeCell ref="X367:X372"/>
    <mergeCell ref="Y367:Y372"/>
    <mergeCell ref="Z367:Z372"/>
    <mergeCell ref="AD361:AD366"/>
    <mergeCell ref="A421:A426"/>
    <mergeCell ref="B421:B426"/>
    <mergeCell ref="C421:C426"/>
    <mergeCell ref="D421:D426"/>
    <mergeCell ref="E421:E426"/>
    <mergeCell ref="S421:S426"/>
    <mergeCell ref="T421:T426"/>
    <mergeCell ref="V421:V426"/>
    <mergeCell ref="AC421:AC426"/>
    <mergeCell ref="A259:A264"/>
    <mergeCell ref="B259:B264"/>
    <mergeCell ref="C259:C264"/>
    <mergeCell ref="A265:A270"/>
    <mergeCell ref="B265:B270"/>
    <mergeCell ref="A279:E279"/>
    <mergeCell ref="A280:E280"/>
    <mergeCell ref="A281:E281"/>
    <mergeCell ref="E265:E270"/>
    <mergeCell ref="AB331:AB336"/>
    <mergeCell ref="AB343:AB348"/>
    <mergeCell ref="AB337:AB342"/>
    <mergeCell ref="AC310:AC315"/>
    <mergeCell ref="AC391:AC396"/>
    <mergeCell ref="AC397:AC402"/>
    <mergeCell ref="A415:A420"/>
    <mergeCell ref="B415:B420"/>
    <mergeCell ref="C415:C420"/>
    <mergeCell ref="D415:D420"/>
    <mergeCell ref="E415:E420"/>
    <mergeCell ref="S415:S420"/>
    <mergeCell ref="T415:T420"/>
    <mergeCell ref="U415:U420"/>
    <mergeCell ref="AD91:AD96"/>
    <mergeCell ref="AD97:AD102"/>
    <mergeCell ref="AD103:AD108"/>
    <mergeCell ref="AD109:AD114"/>
    <mergeCell ref="AD118:AD123"/>
    <mergeCell ref="AD124:AD129"/>
    <mergeCell ref="AD130:AD135"/>
    <mergeCell ref="AD136:AD141"/>
    <mergeCell ref="AD142:AD147"/>
    <mergeCell ref="AD154:AD159"/>
    <mergeCell ref="AD160:AD165"/>
    <mergeCell ref="AD49:AD54"/>
    <mergeCell ref="U229:U234"/>
    <mergeCell ref="W217:W222"/>
    <mergeCell ref="AC217:AC222"/>
    <mergeCell ref="Z217:Z222"/>
    <mergeCell ref="AB118:AB123"/>
    <mergeCell ref="W55:W60"/>
    <mergeCell ref="Z160:Z165"/>
    <mergeCell ref="AC142:AC147"/>
    <mergeCell ref="AA217:AA222"/>
    <mergeCell ref="AA130:AA135"/>
    <mergeCell ref="AA136:AA141"/>
    <mergeCell ref="AA205:AA210"/>
    <mergeCell ref="W172:W177"/>
    <mergeCell ref="X172:X177"/>
    <mergeCell ref="Z103:Z108"/>
    <mergeCell ref="X118:X123"/>
    <mergeCell ref="Z91:Z96"/>
    <mergeCell ref="AB103:AB108"/>
    <mergeCell ref="AC166:AC171"/>
    <mergeCell ref="AC325:AC330"/>
    <mergeCell ref="AC331:AC336"/>
    <mergeCell ref="Z325:Z330"/>
    <mergeCell ref="AB253:AB258"/>
    <mergeCell ref="X235:X240"/>
    <mergeCell ref="Y235:Y240"/>
    <mergeCell ref="AB223:AB228"/>
    <mergeCell ref="T241:T246"/>
    <mergeCell ref="AB298:AB303"/>
    <mergeCell ref="AB304:AB309"/>
    <mergeCell ref="AC385:AC390"/>
    <mergeCell ref="AB286:AB291"/>
    <mergeCell ref="AC223:AC228"/>
    <mergeCell ref="AC229:AC234"/>
    <mergeCell ref="V259:V264"/>
    <mergeCell ref="Z310:Z315"/>
    <mergeCell ref="V298:V303"/>
    <mergeCell ref="V265:V270"/>
    <mergeCell ref="U247:U252"/>
    <mergeCell ref="V247:V252"/>
    <mergeCell ref="X223:X228"/>
    <mergeCell ref="X298:X303"/>
    <mergeCell ref="Z298:Z303"/>
    <mergeCell ref="AB247:AB252"/>
    <mergeCell ref="AA241:AA246"/>
    <mergeCell ref="T223:T228"/>
    <mergeCell ref="AC298:AC303"/>
    <mergeCell ref="AC286:AC291"/>
    <mergeCell ref="X253:X258"/>
    <mergeCell ref="Y253:Y258"/>
    <mergeCell ref="Z253:Z258"/>
    <mergeCell ref="AC427:AC432"/>
    <mergeCell ref="AB325:AB330"/>
    <mergeCell ref="S286:S291"/>
    <mergeCell ref="AC265:AC270"/>
    <mergeCell ref="Z259:Z264"/>
    <mergeCell ref="AB316:AB321"/>
    <mergeCell ref="AB259:AB264"/>
    <mergeCell ref="AB265:AB270"/>
    <mergeCell ref="AB421:AB426"/>
    <mergeCell ref="AB415:AB420"/>
    <mergeCell ref="AB403:AB408"/>
    <mergeCell ref="AB409:AB414"/>
    <mergeCell ref="AB349:AB354"/>
    <mergeCell ref="AB355:AB360"/>
    <mergeCell ref="AB385:AB390"/>
    <mergeCell ref="AC343:AC348"/>
    <mergeCell ref="AC361:AC366"/>
    <mergeCell ref="AB310:AB315"/>
    <mergeCell ref="AB427:AB432"/>
    <mergeCell ref="AB391:AB396"/>
    <mergeCell ref="Z286:Z291"/>
    <mergeCell ref="W286:W291"/>
    <mergeCell ref="X286:X291"/>
    <mergeCell ref="S379:S384"/>
    <mergeCell ref="X349:X354"/>
    <mergeCell ref="Y349:Y354"/>
    <mergeCell ref="W349:W354"/>
    <mergeCell ref="U397:U402"/>
    <mergeCell ref="S397:S402"/>
    <mergeCell ref="S385:S390"/>
    <mergeCell ref="AB241:AB246"/>
    <mergeCell ref="AA235:AA240"/>
    <mergeCell ref="T229:T234"/>
    <mergeCell ref="V229:V234"/>
    <mergeCell ref="W229:W234"/>
    <mergeCell ref="S199:S204"/>
    <mergeCell ref="U55:U60"/>
    <mergeCell ref="V55:V60"/>
    <mergeCell ref="V43:V48"/>
    <mergeCell ref="AB136:AB141"/>
    <mergeCell ref="V235:V240"/>
    <mergeCell ref="AA223:AA228"/>
    <mergeCell ref="AB217:AB222"/>
    <mergeCell ref="Z223:Z228"/>
    <mergeCell ref="AB77:AB83"/>
    <mergeCell ref="U118:U123"/>
    <mergeCell ref="V118:V123"/>
    <mergeCell ref="AA43:AA48"/>
    <mergeCell ref="AA55:AA60"/>
    <mergeCell ref="AA64:AA69"/>
    <mergeCell ref="AB178:AB183"/>
    <mergeCell ref="Z235:Z240"/>
    <mergeCell ref="U235:U240"/>
    <mergeCell ref="X229:X234"/>
    <mergeCell ref="Y229:Y234"/>
    <mergeCell ref="W235:W240"/>
    <mergeCell ref="T235:T240"/>
    <mergeCell ref="D6:Y6"/>
    <mergeCell ref="D7:Y7"/>
    <mergeCell ref="D8:Y8"/>
    <mergeCell ref="AC118:AC123"/>
    <mergeCell ref="W130:W135"/>
    <mergeCell ref="AC178:AC183"/>
    <mergeCell ref="D142:D147"/>
    <mergeCell ref="D124:D129"/>
    <mergeCell ref="Y124:Y129"/>
    <mergeCell ref="Z124:Z129"/>
    <mergeCell ref="X136:X141"/>
    <mergeCell ref="V190:V195"/>
    <mergeCell ref="AB154:AB159"/>
    <mergeCell ref="AC77:AC83"/>
    <mergeCell ref="AC70:AC76"/>
    <mergeCell ref="AC64:AC69"/>
    <mergeCell ref="Z55:Z60"/>
    <mergeCell ref="AC130:AC135"/>
    <mergeCell ref="W43:W48"/>
    <mergeCell ref="AB124:AB129"/>
    <mergeCell ref="AB130:AB135"/>
    <mergeCell ref="AB70:AB76"/>
    <mergeCell ref="AC184:AC189"/>
    <mergeCell ref="V184:V189"/>
    <mergeCell ref="W184:W189"/>
    <mergeCell ref="X190:X195"/>
    <mergeCell ref="AC136:AC141"/>
    <mergeCell ref="AC172:AC177"/>
    <mergeCell ref="X178:X183"/>
    <mergeCell ref="U166:U171"/>
    <mergeCell ref="X43:X48"/>
    <mergeCell ref="T178:T183"/>
    <mergeCell ref="W190:W195"/>
    <mergeCell ref="T130:T135"/>
    <mergeCell ref="A148:A153"/>
    <mergeCell ref="B148:B153"/>
    <mergeCell ref="C148:C153"/>
    <mergeCell ref="D148:D153"/>
    <mergeCell ref="E148:E153"/>
    <mergeCell ref="S148:S153"/>
    <mergeCell ref="T148:T153"/>
    <mergeCell ref="U148:U153"/>
    <mergeCell ref="V148:V153"/>
    <mergeCell ref="W148:W153"/>
    <mergeCell ref="X148:X153"/>
    <mergeCell ref="Y148:Y153"/>
    <mergeCell ref="Z148:Z153"/>
    <mergeCell ref="S136:S141"/>
    <mergeCell ref="U124:U129"/>
    <mergeCell ref="U190:U195"/>
    <mergeCell ref="Y160:Y165"/>
    <mergeCell ref="X130:X135"/>
    <mergeCell ref="Y130:Y135"/>
    <mergeCell ref="D166:D171"/>
    <mergeCell ref="E166:E171"/>
    <mergeCell ref="V136:V141"/>
    <mergeCell ref="T136:T141"/>
    <mergeCell ref="U154:U159"/>
    <mergeCell ref="V154:V159"/>
    <mergeCell ref="A154:A158"/>
    <mergeCell ref="B154:B159"/>
    <mergeCell ref="A160:A165"/>
    <mergeCell ref="AB43:AB48"/>
    <mergeCell ref="AB55:AB60"/>
    <mergeCell ref="E130:E135"/>
    <mergeCell ref="T154:T159"/>
    <mergeCell ref="V124:V129"/>
    <mergeCell ref="AA148:AA153"/>
    <mergeCell ref="Z64:Z69"/>
    <mergeCell ref="S49:S54"/>
    <mergeCell ref="T49:T54"/>
    <mergeCell ref="B130:B135"/>
    <mergeCell ref="S91:S96"/>
    <mergeCell ref="A130:A135"/>
    <mergeCell ref="A91:A96"/>
    <mergeCell ref="C154:C159"/>
    <mergeCell ref="E160:E165"/>
    <mergeCell ref="Z43:Z48"/>
    <mergeCell ref="A190:A195"/>
    <mergeCell ref="B190:E195"/>
    <mergeCell ref="T166:T171"/>
    <mergeCell ref="A166:A171"/>
    <mergeCell ref="B166:B171"/>
    <mergeCell ref="U178:U183"/>
    <mergeCell ref="V178:V183"/>
    <mergeCell ref="W178:W183"/>
    <mergeCell ref="U184:U189"/>
    <mergeCell ref="A172:A177"/>
    <mergeCell ref="B172:B177"/>
    <mergeCell ref="E124:E129"/>
    <mergeCell ref="Y77:Y83"/>
    <mergeCell ref="Y55:Y60"/>
    <mergeCell ref="G75:G76"/>
    <mergeCell ref="B97:B102"/>
    <mergeCell ref="X91:X96"/>
    <mergeCell ref="A97:A102"/>
    <mergeCell ref="A103:A108"/>
    <mergeCell ref="AC109:AC114"/>
    <mergeCell ref="AB109:AB114"/>
    <mergeCell ref="AC91:AC96"/>
    <mergeCell ref="W91:W96"/>
    <mergeCell ref="Z97:Z102"/>
    <mergeCell ref="AB97:AB102"/>
    <mergeCell ref="S118:S123"/>
    <mergeCell ref="C130:C135"/>
    <mergeCell ref="D130:D135"/>
    <mergeCell ref="Y70:Y76"/>
    <mergeCell ref="B70:B76"/>
    <mergeCell ref="C70:C76"/>
    <mergeCell ref="S130:S135"/>
    <mergeCell ref="S103:S108"/>
    <mergeCell ref="S109:S114"/>
    <mergeCell ref="T97:T102"/>
    <mergeCell ref="C124:C129"/>
    <mergeCell ref="Y97:Y102"/>
    <mergeCell ref="AC124:AC129"/>
    <mergeCell ref="AA91:AA96"/>
    <mergeCell ref="AA97:AA102"/>
    <mergeCell ref="AA103:AA108"/>
    <mergeCell ref="W103:W108"/>
    <mergeCell ref="AA118:AA123"/>
    <mergeCell ref="AA124:AA129"/>
    <mergeCell ref="A124:A129"/>
    <mergeCell ref="B124:B129"/>
    <mergeCell ref="T70:T76"/>
    <mergeCell ref="V70:V76"/>
    <mergeCell ref="AC19:AC24"/>
    <mergeCell ref="Z19:Z24"/>
    <mergeCell ref="X25:X30"/>
    <mergeCell ref="AC25:AC30"/>
    <mergeCell ref="AC31:AC36"/>
    <mergeCell ref="AC37:AC42"/>
    <mergeCell ref="Z25:Z30"/>
    <mergeCell ref="W37:W42"/>
    <mergeCell ref="U37:U42"/>
    <mergeCell ref="V37:V42"/>
    <mergeCell ref="Y19:Y24"/>
    <mergeCell ref="Y25:Y30"/>
    <mergeCell ref="Z31:Z36"/>
    <mergeCell ref="Z37:Z42"/>
    <mergeCell ref="AA19:AA24"/>
    <mergeCell ref="AA25:AA30"/>
    <mergeCell ref="AA31:AA36"/>
    <mergeCell ref="AB19:AB24"/>
    <mergeCell ref="U19:U24"/>
    <mergeCell ref="V19:V24"/>
    <mergeCell ref="U25:U30"/>
    <mergeCell ref="V25:V30"/>
    <mergeCell ref="W19:W24"/>
    <mergeCell ref="X19:X24"/>
    <mergeCell ref="A43:A48"/>
    <mergeCell ref="AA49:AA54"/>
    <mergeCell ref="Y43:Y48"/>
    <mergeCell ref="X31:X36"/>
    <mergeCell ref="W25:W30"/>
    <mergeCell ref="AB25:AB30"/>
    <mergeCell ref="AB31:AB36"/>
    <mergeCell ref="AB37:AB42"/>
    <mergeCell ref="AA37:AA42"/>
    <mergeCell ref="X37:X42"/>
    <mergeCell ref="Y37:Y42"/>
    <mergeCell ref="Y31:Y36"/>
    <mergeCell ref="D37:D42"/>
    <mergeCell ref="W31:W36"/>
    <mergeCell ref="S70:S76"/>
    <mergeCell ref="S64:S69"/>
    <mergeCell ref="C64:C69"/>
    <mergeCell ref="H75:H76"/>
    <mergeCell ref="U31:U36"/>
    <mergeCell ref="J75:J76"/>
    <mergeCell ref="U70:U76"/>
    <mergeCell ref="U64:U69"/>
    <mergeCell ref="D70:D76"/>
    <mergeCell ref="E43:E48"/>
    <mergeCell ref="AB49:AB54"/>
    <mergeCell ref="Y49:Y54"/>
    <mergeCell ref="Z49:Z54"/>
    <mergeCell ref="V49:V54"/>
    <mergeCell ref="W49:W54"/>
    <mergeCell ref="Z70:Z76"/>
    <mergeCell ref="X55:X60"/>
    <mergeCell ref="X70:X76"/>
    <mergeCell ref="A25:A30"/>
    <mergeCell ref="C25:C30"/>
    <mergeCell ref="A19:A24"/>
    <mergeCell ref="S19:S24"/>
    <mergeCell ref="S25:S30"/>
    <mergeCell ref="S31:S36"/>
    <mergeCell ref="B31:B36"/>
    <mergeCell ref="C31:C36"/>
    <mergeCell ref="B37:B42"/>
    <mergeCell ref="T55:T60"/>
    <mergeCell ref="B43:B48"/>
    <mergeCell ref="C43:C48"/>
    <mergeCell ref="D43:D48"/>
    <mergeCell ref="T64:T69"/>
    <mergeCell ref="I82:I83"/>
    <mergeCell ref="A55:A60"/>
    <mergeCell ref="A31:A36"/>
    <mergeCell ref="A37:A42"/>
    <mergeCell ref="A64:A69"/>
    <mergeCell ref="T77:T83"/>
    <mergeCell ref="A49:A54"/>
    <mergeCell ref="B19:B24"/>
    <mergeCell ref="C19:C24"/>
    <mergeCell ref="D19:D24"/>
    <mergeCell ref="E70:E76"/>
    <mergeCell ref="C77:C83"/>
    <mergeCell ref="D77:D83"/>
    <mergeCell ref="D64:D69"/>
    <mergeCell ref="T43:T48"/>
    <mergeCell ref="B55:E60"/>
    <mergeCell ref="A77:A83"/>
    <mergeCell ref="S77:S83"/>
    <mergeCell ref="B25:B30"/>
    <mergeCell ref="V31:V36"/>
    <mergeCell ref="V91:V96"/>
    <mergeCell ref="D31:D36"/>
    <mergeCell ref="D25:D30"/>
    <mergeCell ref="E25:E30"/>
    <mergeCell ref="E19:E24"/>
    <mergeCell ref="T19:T24"/>
    <mergeCell ref="T91:T96"/>
    <mergeCell ref="F82:F83"/>
    <mergeCell ref="F11:R12"/>
    <mergeCell ref="H13:R13"/>
    <mergeCell ref="U91:U96"/>
    <mergeCell ref="G82:G83"/>
    <mergeCell ref="J82:J83"/>
    <mergeCell ref="C91:C96"/>
    <mergeCell ref="D49:D54"/>
    <mergeCell ref="C84:C90"/>
    <mergeCell ref="D84:D90"/>
    <mergeCell ref="E84:E90"/>
    <mergeCell ref="S84:S90"/>
    <mergeCell ref="T84:T90"/>
    <mergeCell ref="U84:U90"/>
    <mergeCell ref="V84:V90"/>
    <mergeCell ref="S37:S42"/>
    <mergeCell ref="S43:S48"/>
    <mergeCell ref="S55:S60"/>
    <mergeCell ref="E31:E36"/>
    <mergeCell ref="T25:T30"/>
    <mergeCell ref="T31:T36"/>
    <mergeCell ref="F75:F76"/>
    <mergeCell ref="I75:I76"/>
    <mergeCell ref="V103:V108"/>
    <mergeCell ref="U130:U135"/>
    <mergeCell ref="U142:U147"/>
    <mergeCell ref="T124:T129"/>
    <mergeCell ref="T190:T195"/>
    <mergeCell ref="V166:V171"/>
    <mergeCell ref="V160:V165"/>
    <mergeCell ref="D154:D159"/>
    <mergeCell ref="U136:U141"/>
    <mergeCell ref="C11:D12"/>
    <mergeCell ref="E11:E14"/>
    <mergeCell ref="S12:S14"/>
    <mergeCell ref="T12:T14"/>
    <mergeCell ref="G13:G14"/>
    <mergeCell ref="U13:U14"/>
    <mergeCell ref="C37:C42"/>
    <mergeCell ref="U43:U48"/>
    <mergeCell ref="E64:E69"/>
    <mergeCell ref="E91:E96"/>
    <mergeCell ref="C49:C54"/>
    <mergeCell ref="C97:C102"/>
    <mergeCell ref="D97:D102"/>
    <mergeCell ref="C103:C108"/>
    <mergeCell ref="D103:D108"/>
    <mergeCell ref="E37:E42"/>
    <mergeCell ref="T37:T42"/>
    <mergeCell ref="E77:E83"/>
    <mergeCell ref="H82:H83"/>
    <mergeCell ref="X154:X159"/>
    <mergeCell ref="Y154:Y159"/>
    <mergeCell ref="T160:T165"/>
    <mergeCell ref="S172:S177"/>
    <mergeCell ref="W271:W276"/>
    <mergeCell ref="X271:X276"/>
    <mergeCell ref="Y271:Y276"/>
    <mergeCell ref="D247:D252"/>
    <mergeCell ref="A184:A189"/>
    <mergeCell ref="C253:C258"/>
    <mergeCell ref="A223:A228"/>
    <mergeCell ref="A247:A252"/>
    <mergeCell ref="B247:B252"/>
    <mergeCell ref="C247:C252"/>
    <mergeCell ref="D253:D258"/>
    <mergeCell ref="S247:S252"/>
    <mergeCell ref="S241:S246"/>
    <mergeCell ref="W160:W165"/>
    <mergeCell ref="X160:X165"/>
    <mergeCell ref="S160:S165"/>
    <mergeCell ref="C184:C189"/>
    <mergeCell ref="D184:D189"/>
    <mergeCell ref="C166:C171"/>
    <mergeCell ref="T217:T222"/>
    <mergeCell ref="W265:W270"/>
    <mergeCell ref="X265:X270"/>
    <mergeCell ref="Y265:Y270"/>
    <mergeCell ref="S235:S240"/>
    <mergeCell ref="E223:E228"/>
    <mergeCell ref="E235:E240"/>
    <mergeCell ref="C205:C210"/>
    <mergeCell ref="D205:D210"/>
    <mergeCell ref="X379:X384"/>
    <mergeCell ref="B379:B384"/>
    <mergeCell ref="C379:C384"/>
    <mergeCell ref="D379:D384"/>
    <mergeCell ref="A361:A366"/>
    <mergeCell ref="B361:B366"/>
    <mergeCell ref="C361:C366"/>
    <mergeCell ref="D361:D366"/>
    <mergeCell ref="E361:E366"/>
    <mergeCell ref="A367:A372"/>
    <mergeCell ref="B367:B372"/>
    <mergeCell ref="C367:C372"/>
    <mergeCell ref="D367:D372"/>
    <mergeCell ref="E367:E372"/>
    <mergeCell ref="S367:S372"/>
    <mergeCell ref="T367:T372"/>
    <mergeCell ref="U367:U372"/>
    <mergeCell ref="A373:A378"/>
    <mergeCell ref="W379:W384"/>
    <mergeCell ref="Z433:Z438"/>
    <mergeCell ref="W433:W438"/>
    <mergeCell ref="Z427:Z432"/>
    <mergeCell ref="W427:W432"/>
    <mergeCell ref="X433:X438"/>
    <mergeCell ref="Y427:Y432"/>
    <mergeCell ref="Y433:Y438"/>
    <mergeCell ref="X385:X390"/>
    <mergeCell ref="X409:X414"/>
    <mergeCell ref="X391:X396"/>
    <mergeCell ref="Z397:Z402"/>
    <mergeCell ref="Z391:Z396"/>
    <mergeCell ref="Y391:Y396"/>
    <mergeCell ref="Y397:Y402"/>
    <mergeCell ref="Z403:Z408"/>
    <mergeCell ref="W409:W414"/>
    <mergeCell ref="W403:W408"/>
    <mergeCell ref="Y409:Y414"/>
    <mergeCell ref="X403:X408"/>
    <mergeCell ref="Y403:Y408"/>
    <mergeCell ref="Z409:Z414"/>
    <mergeCell ref="W421:W426"/>
    <mergeCell ref="X421:X426"/>
    <mergeCell ref="Y421:Y426"/>
    <mergeCell ref="Z421:Z426"/>
    <mergeCell ref="Z385:Z390"/>
    <mergeCell ref="W385:W390"/>
    <mergeCell ref="Y385:Y390"/>
    <mergeCell ref="W397:W402"/>
    <mergeCell ref="X397:X402"/>
    <mergeCell ref="A433:E438"/>
    <mergeCell ref="T433:T438"/>
    <mergeCell ref="U433:U438"/>
    <mergeCell ref="V433:V438"/>
    <mergeCell ref="S433:S438"/>
    <mergeCell ref="X427:X432"/>
    <mergeCell ref="Y415:Y420"/>
    <mergeCell ref="Z415:Z420"/>
    <mergeCell ref="W391:W396"/>
    <mergeCell ref="D391:D396"/>
    <mergeCell ref="E391:E396"/>
    <mergeCell ref="D409:D414"/>
    <mergeCell ref="E409:E414"/>
    <mergeCell ref="A391:A396"/>
    <mergeCell ref="B391:B396"/>
    <mergeCell ref="C391:C396"/>
    <mergeCell ref="T427:T432"/>
    <mergeCell ref="A403:A408"/>
    <mergeCell ref="B403:B408"/>
    <mergeCell ref="C403:C408"/>
    <mergeCell ref="D403:D408"/>
    <mergeCell ref="T403:T408"/>
    <mergeCell ref="S403:S408"/>
    <mergeCell ref="B427:B432"/>
    <mergeCell ref="A409:A414"/>
    <mergeCell ref="B409:B414"/>
    <mergeCell ref="C409:C414"/>
    <mergeCell ref="A427:A432"/>
    <mergeCell ref="E403:E408"/>
    <mergeCell ref="C427:C432"/>
    <mergeCell ref="D427:D432"/>
    <mergeCell ref="E427:E432"/>
    <mergeCell ref="V409:V414"/>
    <mergeCell ref="V403:V408"/>
    <mergeCell ref="E397:E402"/>
    <mergeCell ref="A343:A348"/>
    <mergeCell ref="B343:B348"/>
    <mergeCell ref="C343:C348"/>
    <mergeCell ref="D343:D348"/>
    <mergeCell ref="A385:A390"/>
    <mergeCell ref="B385:B390"/>
    <mergeCell ref="C385:C390"/>
    <mergeCell ref="A349:A354"/>
    <mergeCell ref="B349:B354"/>
    <mergeCell ref="C349:C354"/>
    <mergeCell ref="D349:D354"/>
    <mergeCell ref="S361:S366"/>
    <mergeCell ref="T361:T366"/>
    <mergeCell ref="U361:U366"/>
    <mergeCell ref="V361:V366"/>
    <mergeCell ref="V367:V372"/>
    <mergeCell ref="A397:A402"/>
    <mergeCell ref="D397:D402"/>
    <mergeCell ref="V379:V384"/>
    <mergeCell ref="V397:V402"/>
    <mergeCell ref="V343:V348"/>
    <mergeCell ref="E343:E348"/>
    <mergeCell ref="E349:E354"/>
    <mergeCell ref="S349:S354"/>
    <mergeCell ref="T349:T354"/>
    <mergeCell ref="E385:E390"/>
    <mergeCell ref="V391:V396"/>
    <mergeCell ref="T391:T396"/>
    <mergeCell ref="T379:T384"/>
    <mergeCell ref="W367:W372"/>
    <mergeCell ref="A316:E321"/>
    <mergeCell ref="A355:A360"/>
    <mergeCell ref="B355:B360"/>
    <mergeCell ref="C355:C360"/>
    <mergeCell ref="T343:T348"/>
    <mergeCell ref="U343:U348"/>
    <mergeCell ref="A178:A183"/>
    <mergeCell ref="C265:C270"/>
    <mergeCell ref="D265:D270"/>
    <mergeCell ref="C292:C297"/>
    <mergeCell ref="D292:D297"/>
    <mergeCell ref="T265:T270"/>
    <mergeCell ref="U265:U270"/>
    <mergeCell ref="U259:U264"/>
    <mergeCell ref="S355:S360"/>
    <mergeCell ref="B337:B341"/>
    <mergeCell ref="A286:A291"/>
    <mergeCell ref="B286:B291"/>
    <mergeCell ref="D286:D291"/>
    <mergeCell ref="D259:D264"/>
    <mergeCell ref="T286:T291"/>
    <mergeCell ref="U349:U354"/>
    <mergeCell ref="V349:V354"/>
    <mergeCell ref="C286:C291"/>
    <mergeCell ref="U199:U204"/>
    <mergeCell ref="V199:V204"/>
    <mergeCell ref="E199:E204"/>
    <mergeCell ref="T199:T204"/>
    <mergeCell ref="C199:C204"/>
    <mergeCell ref="D199:D204"/>
    <mergeCell ref="C223:C228"/>
    <mergeCell ref="U427:U432"/>
    <mergeCell ref="V427:V432"/>
    <mergeCell ref="S409:S414"/>
    <mergeCell ref="S427:S432"/>
    <mergeCell ref="U403:U408"/>
    <mergeCell ref="U421:U426"/>
    <mergeCell ref="D385:D390"/>
    <mergeCell ref="T385:T390"/>
    <mergeCell ref="U385:U390"/>
    <mergeCell ref="V385:V390"/>
    <mergeCell ref="T355:T360"/>
    <mergeCell ref="U355:U360"/>
    <mergeCell ref="V355:V360"/>
    <mergeCell ref="E304:E309"/>
    <mergeCell ref="E310:E315"/>
    <mergeCell ref="S310:S315"/>
    <mergeCell ref="A310:A315"/>
    <mergeCell ref="E337:E341"/>
    <mergeCell ref="S325:S330"/>
    <mergeCell ref="S304:S309"/>
    <mergeCell ref="S316:S321"/>
    <mergeCell ref="T409:T414"/>
    <mergeCell ref="U409:U414"/>
    <mergeCell ref="V325:V330"/>
    <mergeCell ref="V310:V315"/>
    <mergeCell ref="T397:T402"/>
    <mergeCell ref="V337:V342"/>
    <mergeCell ref="U331:U336"/>
    <mergeCell ref="C337:C341"/>
    <mergeCell ref="D337:D341"/>
    <mergeCell ref="A325:A330"/>
    <mergeCell ref="B325:B330"/>
    <mergeCell ref="A217:A222"/>
    <mergeCell ref="A211:A216"/>
    <mergeCell ref="A118:A123"/>
    <mergeCell ref="E247:E252"/>
    <mergeCell ref="A109:A114"/>
    <mergeCell ref="D241:D246"/>
    <mergeCell ref="D235:D240"/>
    <mergeCell ref="T172:T177"/>
    <mergeCell ref="U172:U177"/>
    <mergeCell ref="U337:U342"/>
    <mergeCell ref="S343:S348"/>
    <mergeCell ref="T331:T336"/>
    <mergeCell ref="U379:U384"/>
    <mergeCell ref="C325:C330"/>
    <mergeCell ref="T325:T330"/>
    <mergeCell ref="T304:T309"/>
    <mergeCell ref="A337:A341"/>
    <mergeCell ref="B298:B303"/>
    <mergeCell ref="D178:D183"/>
    <mergeCell ref="B211:B216"/>
    <mergeCell ref="C211:C216"/>
    <mergeCell ref="D211:D216"/>
    <mergeCell ref="U325:U330"/>
    <mergeCell ref="T205:T210"/>
    <mergeCell ref="C241:C246"/>
    <mergeCell ref="C235:C240"/>
    <mergeCell ref="A379:A384"/>
    <mergeCell ref="B160:B165"/>
    <mergeCell ref="A142:A147"/>
    <mergeCell ref="B142:B147"/>
    <mergeCell ref="D160:D165"/>
    <mergeCell ref="S154:S159"/>
    <mergeCell ref="S97:S102"/>
    <mergeCell ref="S124:S129"/>
    <mergeCell ref="B178:B183"/>
    <mergeCell ref="B184:B189"/>
    <mergeCell ref="B397:B402"/>
    <mergeCell ref="C397:C402"/>
    <mergeCell ref="D91:D96"/>
    <mergeCell ref="U391:U396"/>
    <mergeCell ref="T316:T321"/>
    <mergeCell ref="S298:S303"/>
    <mergeCell ref="T298:T303"/>
    <mergeCell ref="U298:U303"/>
    <mergeCell ref="T109:T114"/>
    <mergeCell ref="U109:U114"/>
    <mergeCell ref="S391:S396"/>
    <mergeCell ref="S292:S297"/>
    <mergeCell ref="S205:S210"/>
    <mergeCell ref="T310:T315"/>
    <mergeCell ref="U310:U315"/>
    <mergeCell ref="U103:U108"/>
    <mergeCell ref="S166:S171"/>
    <mergeCell ref="C172:C177"/>
    <mergeCell ref="D172:D177"/>
    <mergeCell ref="E172:E177"/>
    <mergeCell ref="E136:E141"/>
    <mergeCell ref="T118:T123"/>
    <mergeCell ref="T103:T108"/>
    <mergeCell ref="B91:B96"/>
    <mergeCell ref="E241:E246"/>
    <mergeCell ref="D217:D222"/>
    <mergeCell ref="E229:E234"/>
    <mergeCell ref="E217:E222"/>
    <mergeCell ref="Y247:Y252"/>
    <mergeCell ref="Y178:Y183"/>
    <mergeCell ref="Z178:Z183"/>
    <mergeCell ref="Y109:Y114"/>
    <mergeCell ref="AA259:AA264"/>
    <mergeCell ref="S184:S189"/>
    <mergeCell ref="E118:E123"/>
    <mergeCell ref="B109:E114"/>
    <mergeCell ref="E103:E108"/>
    <mergeCell ref="E97:E102"/>
    <mergeCell ref="B103:B108"/>
    <mergeCell ref="V109:V114"/>
    <mergeCell ref="V211:V216"/>
    <mergeCell ref="V205:V210"/>
    <mergeCell ref="Y259:Y264"/>
    <mergeCell ref="B217:B222"/>
    <mergeCell ref="D229:D234"/>
    <mergeCell ref="B118:B123"/>
    <mergeCell ref="C118:C123"/>
    <mergeCell ref="D118:D123"/>
    <mergeCell ref="B229:B234"/>
    <mergeCell ref="B235:B240"/>
    <mergeCell ref="C229:C234"/>
    <mergeCell ref="S190:S195"/>
    <mergeCell ref="T184:T189"/>
    <mergeCell ref="T247:T252"/>
    <mergeCell ref="U160:U165"/>
    <mergeCell ref="T142:T147"/>
    <mergeCell ref="X241:X246"/>
    <mergeCell ref="V142:V147"/>
    <mergeCell ref="U97:U102"/>
    <mergeCell ref="W97:W102"/>
    <mergeCell ref="S217:S222"/>
    <mergeCell ref="A199:A204"/>
    <mergeCell ref="B199:B204"/>
    <mergeCell ref="U253:U258"/>
    <mergeCell ref="V331:V336"/>
    <mergeCell ref="W331:W336"/>
    <mergeCell ref="X331:X336"/>
    <mergeCell ref="Y331:Y336"/>
    <mergeCell ref="E331:E336"/>
    <mergeCell ref="Y91:Y96"/>
    <mergeCell ref="AA265:AA270"/>
    <mergeCell ref="AA286:AA291"/>
    <mergeCell ref="X109:X114"/>
    <mergeCell ref="W109:W114"/>
    <mergeCell ref="W142:W147"/>
    <mergeCell ref="W154:W159"/>
    <mergeCell ref="W166:W171"/>
    <mergeCell ref="AA142:AA147"/>
    <mergeCell ref="AA154:AA159"/>
    <mergeCell ref="AA160:AA165"/>
    <mergeCell ref="AA166:AA171"/>
    <mergeCell ref="Z130:Z135"/>
    <mergeCell ref="AA247:AA252"/>
    <mergeCell ref="Z190:Z195"/>
    <mergeCell ref="Y223:Y228"/>
    <mergeCell ref="W223:W228"/>
    <mergeCell ref="AA229:AA234"/>
    <mergeCell ref="X217:X222"/>
    <mergeCell ref="X103:X108"/>
    <mergeCell ref="W247:W252"/>
    <mergeCell ref="X247:X252"/>
    <mergeCell ref="Z247:Z252"/>
    <mergeCell ref="Y118:Y123"/>
    <mergeCell ref="Y142:Y147"/>
    <mergeCell ref="W118:W123"/>
    <mergeCell ref="AB142:AB147"/>
    <mergeCell ref="AB166:AB171"/>
    <mergeCell ref="Y166:Y171"/>
    <mergeCell ref="X166:X171"/>
    <mergeCell ref="AB160:AB165"/>
    <mergeCell ref="B136:B141"/>
    <mergeCell ref="C136:C141"/>
    <mergeCell ref="D136:D141"/>
    <mergeCell ref="T253:T258"/>
    <mergeCell ref="A241:A246"/>
    <mergeCell ref="B241:B246"/>
    <mergeCell ref="A229:A234"/>
    <mergeCell ref="A235:A240"/>
    <mergeCell ref="A253:A258"/>
    <mergeCell ref="B253:B258"/>
    <mergeCell ref="E253:E258"/>
    <mergeCell ref="S178:S183"/>
    <mergeCell ref="T211:T216"/>
    <mergeCell ref="B205:B210"/>
    <mergeCell ref="U205:U210"/>
    <mergeCell ref="A205:A210"/>
    <mergeCell ref="B223:B228"/>
    <mergeCell ref="U223:U228"/>
    <mergeCell ref="E211:E216"/>
    <mergeCell ref="E142:E147"/>
    <mergeCell ref="E154:E159"/>
    <mergeCell ref="A136:A141"/>
    <mergeCell ref="S142:S147"/>
    <mergeCell ref="C142:C147"/>
    <mergeCell ref="AA304:AA309"/>
    <mergeCell ref="AA310:AA315"/>
    <mergeCell ref="W205:W210"/>
    <mergeCell ref="Z199:Z204"/>
    <mergeCell ref="AB184:AB189"/>
    <mergeCell ref="AA178:AA183"/>
    <mergeCell ref="AA184:AA189"/>
    <mergeCell ref="AA190:AA195"/>
    <mergeCell ref="Z136:Z141"/>
    <mergeCell ref="W136:W141"/>
    <mergeCell ref="Z118:Z123"/>
    <mergeCell ref="Y136:Y141"/>
    <mergeCell ref="X97:X102"/>
    <mergeCell ref="X124:X129"/>
    <mergeCell ref="X205:X210"/>
    <mergeCell ref="AA211:AA216"/>
    <mergeCell ref="W241:W246"/>
    <mergeCell ref="Y103:Y108"/>
    <mergeCell ref="AB211:AB216"/>
    <mergeCell ref="AB205:AB210"/>
    <mergeCell ref="AB229:AB234"/>
    <mergeCell ref="X184:X189"/>
    <mergeCell ref="Z142:Z147"/>
    <mergeCell ref="Z211:Z216"/>
    <mergeCell ref="Y205:Y210"/>
    <mergeCell ref="Z205:Z210"/>
    <mergeCell ref="W199:W204"/>
    <mergeCell ref="X199:X204"/>
    <mergeCell ref="AB190:AB195"/>
    <mergeCell ref="Z154:Z159"/>
    <mergeCell ref="X142:X147"/>
    <mergeCell ref="Z109:Z114"/>
    <mergeCell ref="AA421:AA426"/>
    <mergeCell ref="AA427:AA432"/>
    <mergeCell ref="AA433:AA438"/>
    <mergeCell ref="AA316:AA321"/>
    <mergeCell ref="AA325:AA330"/>
    <mergeCell ref="AA331:AA336"/>
    <mergeCell ref="AA337:AA342"/>
    <mergeCell ref="AA343:AA348"/>
    <mergeCell ref="AA349:AA354"/>
    <mergeCell ref="AA355:AA360"/>
    <mergeCell ref="AA379:AA384"/>
    <mergeCell ref="AA385:AA390"/>
    <mergeCell ref="W124:W129"/>
    <mergeCell ref="Y217:Y222"/>
    <mergeCell ref="Z355:Z360"/>
    <mergeCell ref="W355:W360"/>
    <mergeCell ref="X355:X360"/>
    <mergeCell ref="Y355:Y360"/>
    <mergeCell ref="AA361:AA366"/>
    <mergeCell ref="AA367:AA372"/>
    <mergeCell ref="AA172:AA177"/>
    <mergeCell ref="W361:W366"/>
    <mergeCell ref="X361:X366"/>
    <mergeCell ref="Z271:Z276"/>
    <mergeCell ref="Y172:Y177"/>
    <mergeCell ref="Z172:Z177"/>
    <mergeCell ref="AA253:AA258"/>
    <mergeCell ref="Y199:Y204"/>
    <mergeCell ref="X211:X216"/>
    <mergeCell ref="Y211:Y216"/>
    <mergeCell ref="W211:W216"/>
    <mergeCell ref="Z184:Z189"/>
    <mergeCell ref="W415:W420"/>
    <mergeCell ref="X415:X420"/>
    <mergeCell ref="A323:AF323"/>
    <mergeCell ref="Z349:Z354"/>
    <mergeCell ref="Z379:Z384"/>
    <mergeCell ref="Y361:Y366"/>
    <mergeCell ref="Z361:Z366"/>
    <mergeCell ref="Z343:Z348"/>
    <mergeCell ref="W343:W348"/>
    <mergeCell ref="X343:X348"/>
    <mergeCell ref="Y343:Y348"/>
    <mergeCell ref="Z337:Z342"/>
    <mergeCell ref="X337:X342"/>
    <mergeCell ref="Y337:Y342"/>
    <mergeCell ref="W337:W342"/>
    <mergeCell ref="AA391:AA396"/>
    <mergeCell ref="AC367:AC372"/>
    <mergeCell ref="AD367:AD372"/>
    <mergeCell ref="AE367:AE372"/>
    <mergeCell ref="AB367:AB372"/>
    <mergeCell ref="AF361:AF366"/>
    <mergeCell ref="AF343:AF348"/>
    <mergeCell ref="AF349:AF354"/>
    <mergeCell ref="AF355:AF360"/>
    <mergeCell ref="AF367:AF372"/>
    <mergeCell ref="AF379:AF384"/>
    <mergeCell ref="AF385:AF390"/>
    <mergeCell ref="AF391:AF396"/>
    <mergeCell ref="AA397:AA402"/>
    <mergeCell ref="AA403:AA408"/>
    <mergeCell ref="AA409:AA414"/>
    <mergeCell ref="AA415:AA420"/>
    <mergeCell ref="V97:V102"/>
    <mergeCell ref="U77:U83"/>
    <mergeCell ref="V77:V83"/>
    <mergeCell ref="V130:V135"/>
    <mergeCell ref="Z229:Z234"/>
    <mergeCell ref="Z241:Z246"/>
    <mergeCell ref="Y241:Y246"/>
    <mergeCell ref="A70:A76"/>
    <mergeCell ref="V64:V69"/>
    <mergeCell ref="W64:W69"/>
    <mergeCell ref="X64:X69"/>
    <mergeCell ref="AB91:AB96"/>
    <mergeCell ref="AB361:AB366"/>
    <mergeCell ref="AA109:AA114"/>
    <mergeCell ref="E298:E303"/>
    <mergeCell ref="C298:C303"/>
    <mergeCell ref="D298:D303"/>
    <mergeCell ref="C178:C183"/>
    <mergeCell ref="C160:C165"/>
    <mergeCell ref="E178:E183"/>
    <mergeCell ref="C217:C222"/>
    <mergeCell ref="Z166:Z171"/>
    <mergeCell ref="U211:U216"/>
    <mergeCell ref="E184:E189"/>
    <mergeCell ref="E286:E291"/>
    <mergeCell ref="E325:E330"/>
    <mergeCell ref="C310:C315"/>
    <mergeCell ref="E292:E297"/>
    <mergeCell ref="E205:E210"/>
    <mergeCell ref="U217:U222"/>
    <mergeCell ref="T259:T264"/>
    <mergeCell ref="U286:U291"/>
    <mergeCell ref="AF304:AF309"/>
    <mergeCell ref="AF310:AF315"/>
    <mergeCell ref="AF316:AF321"/>
    <mergeCell ref="AF325:AF330"/>
    <mergeCell ref="AF331:AF336"/>
    <mergeCell ref="AF337:AF342"/>
    <mergeCell ref="AD172:AD177"/>
    <mergeCell ref="V172:V177"/>
    <mergeCell ref="V241:V246"/>
    <mergeCell ref="Y286:Y291"/>
    <mergeCell ref="AB199:AB204"/>
    <mergeCell ref="V223:V228"/>
    <mergeCell ref="V217:V222"/>
    <mergeCell ref="X259:X264"/>
    <mergeCell ref="Z265:Z270"/>
    <mergeCell ref="Y298:Y303"/>
    <mergeCell ref="Y304:Y309"/>
    <mergeCell ref="Y292:Y297"/>
    <mergeCell ref="A324:AF324"/>
    <mergeCell ref="Z292:Z297"/>
    <mergeCell ref="T292:T297"/>
    <mergeCell ref="U292:U297"/>
    <mergeCell ref="V292:V297"/>
    <mergeCell ref="W292:W297"/>
    <mergeCell ref="X292:X297"/>
    <mergeCell ref="V286:V291"/>
    <mergeCell ref="AA199:AA204"/>
    <mergeCell ref="Y190:Y195"/>
    <mergeCell ref="AB172:AB177"/>
    <mergeCell ref="Y184:Y189"/>
    <mergeCell ref="AA292:AA297"/>
    <mergeCell ref="AA298:AA303"/>
    <mergeCell ref="AF19:AF24"/>
    <mergeCell ref="AF25:AF30"/>
    <mergeCell ref="AF31:AF36"/>
    <mergeCell ref="AF37:AF42"/>
    <mergeCell ref="AF43:AF48"/>
    <mergeCell ref="AF55:AF60"/>
    <mergeCell ref="AF64:AF69"/>
    <mergeCell ref="AF70:AF76"/>
    <mergeCell ref="AF77:AF83"/>
    <mergeCell ref="AF91:AF96"/>
    <mergeCell ref="AF97:AF102"/>
    <mergeCell ref="AF103:AF108"/>
    <mergeCell ref="AF109:AF114"/>
    <mergeCell ref="AF118:AF123"/>
    <mergeCell ref="AF124:AF129"/>
    <mergeCell ref="AF130:AF135"/>
    <mergeCell ref="AF136:AF141"/>
    <mergeCell ref="AF142:AF147"/>
    <mergeCell ref="AF148:AF153"/>
    <mergeCell ref="AF154:AF159"/>
    <mergeCell ref="AF160:AF165"/>
    <mergeCell ref="AF166:AF171"/>
    <mergeCell ref="AF178:AF183"/>
    <mergeCell ref="AF184:AF189"/>
    <mergeCell ref="AF190:AF195"/>
    <mergeCell ref="AF199:AF204"/>
    <mergeCell ref="AF205:AF210"/>
    <mergeCell ref="AF211:AF216"/>
    <mergeCell ref="AF217:AF222"/>
    <mergeCell ref="AF223:AF228"/>
    <mergeCell ref="AF229:AF234"/>
    <mergeCell ref="AF235:AF240"/>
    <mergeCell ref="AF241:AF246"/>
    <mergeCell ref="A298:A303"/>
    <mergeCell ref="W298:W303"/>
    <mergeCell ref="W253:W258"/>
    <mergeCell ref="W259:W264"/>
    <mergeCell ref="AF247:AF252"/>
    <mergeCell ref="AF172:AF177"/>
    <mergeCell ref="AF253:AF258"/>
    <mergeCell ref="AF259:AF264"/>
    <mergeCell ref="AF265:AF270"/>
    <mergeCell ref="AF271:AF276"/>
    <mergeCell ref="AF286:AF291"/>
    <mergeCell ref="AF292:AF297"/>
    <mergeCell ref="AF298:AF303"/>
    <mergeCell ref="D223:D228"/>
    <mergeCell ref="U241:U246"/>
    <mergeCell ref="S211:S216"/>
    <mergeCell ref="V253:V258"/>
    <mergeCell ref="S271:S276"/>
    <mergeCell ref="T271:T276"/>
    <mergeCell ref="U271:U276"/>
    <mergeCell ref="V271:V276"/>
    <mergeCell ref="Z331:Z336"/>
    <mergeCell ref="Y316:Y321"/>
    <mergeCell ref="Z316:Z321"/>
    <mergeCell ref="Z304:Z309"/>
    <mergeCell ref="X304:X309"/>
    <mergeCell ref="A292:A297"/>
    <mergeCell ref="B292:B297"/>
    <mergeCell ref="S331:S336"/>
    <mergeCell ref="S337:S342"/>
    <mergeCell ref="T337:T342"/>
    <mergeCell ref="B331:B336"/>
    <mergeCell ref="C331:C336"/>
    <mergeCell ref="D331:D336"/>
    <mergeCell ref="B310:B315"/>
    <mergeCell ref="E259:E264"/>
    <mergeCell ref="S253:S258"/>
    <mergeCell ref="D325:D330"/>
    <mergeCell ref="A304:A309"/>
    <mergeCell ref="B304:B309"/>
    <mergeCell ref="C304:C309"/>
    <mergeCell ref="D304:D309"/>
    <mergeCell ref="U316:U321"/>
    <mergeCell ref="V316:V321"/>
    <mergeCell ref="W316:W321"/>
    <mergeCell ref="U304:U309"/>
    <mergeCell ref="V304:V309"/>
    <mergeCell ref="W325:W330"/>
    <mergeCell ref="AF397:AF402"/>
    <mergeCell ref="AF403:AF408"/>
    <mergeCell ref="AF409:AF414"/>
    <mergeCell ref="AF415:AF420"/>
    <mergeCell ref="AF421:AF426"/>
    <mergeCell ref="AF427:AF432"/>
    <mergeCell ref="AF433:AF438"/>
    <mergeCell ref="S11:AF11"/>
    <mergeCell ref="U12:AF12"/>
    <mergeCell ref="V13:AF13"/>
    <mergeCell ref="A15:AF15"/>
    <mergeCell ref="A16:AF16"/>
    <mergeCell ref="A17:AF17"/>
    <mergeCell ref="A18:AF18"/>
    <mergeCell ref="A61:AF61"/>
    <mergeCell ref="A62:AF62"/>
    <mergeCell ref="A63:AF63"/>
    <mergeCell ref="A115:AF115"/>
    <mergeCell ref="A116:AF116"/>
    <mergeCell ref="A117:AF117"/>
    <mergeCell ref="A196:AF196"/>
    <mergeCell ref="A197:AF197"/>
    <mergeCell ref="A198:AF198"/>
    <mergeCell ref="A283:AF283"/>
    <mergeCell ref="A284:AF284"/>
    <mergeCell ref="A285:AF285"/>
    <mergeCell ref="A322:AF322"/>
    <mergeCell ref="AC49:AC54"/>
    <mergeCell ref="AE49:AE54"/>
    <mergeCell ref="AF49:AF54"/>
    <mergeCell ref="A84:A90"/>
    <mergeCell ref="B84:B90"/>
    <mergeCell ref="X84:X90"/>
    <mergeCell ref="Y84:Y90"/>
    <mergeCell ref="Z84:Z90"/>
    <mergeCell ref="AA84:AA90"/>
    <mergeCell ref="AB84:AB90"/>
    <mergeCell ref="AC84:AC90"/>
    <mergeCell ref="AD84:AD90"/>
    <mergeCell ref="AE84:AE90"/>
    <mergeCell ref="AF84:AF90"/>
    <mergeCell ref="F89:F90"/>
    <mergeCell ref="G89:G90"/>
    <mergeCell ref="H89:H90"/>
    <mergeCell ref="I89:I90"/>
    <mergeCell ref="J89:J90"/>
    <mergeCell ref="AA77:AA83"/>
    <mergeCell ref="B64:B69"/>
    <mergeCell ref="U49:U54"/>
    <mergeCell ref="X49:X54"/>
    <mergeCell ref="AA70:AA76"/>
    <mergeCell ref="E49:E54"/>
    <mergeCell ref="X77:X83"/>
    <mergeCell ref="W70:W76"/>
    <mergeCell ref="B49:B54"/>
    <mergeCell ref="B77:B83"/>
    <mergeCell ref="W77:W83"/>
    <mergeCell ref="W84:W90"/>
    <mergeCell ref="Y64:Y69"/>
    <mergeCell ref="AB64:AB69"/>
    <mergeCell ref="Z77:Z83"/>
    <mergeCell ref="AD64:AD69"/>
    <mergeCell ref="AD70:AD76"/>
    <mergeCell ref="AD77:AD83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2022-12-23T02:56:44Z</dcterms:modified>
</cp:coreProperties>
</file>