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T204" i="4"/>
  <c r="G211"/>
  <c r="T210"/>
  <c r="S210"/>
  <c r="S209" s="1"/>
  <c r="S203" s="1"/>
  <c r="R210"/>
  <c r="R204" s="1"/>
  <c r="Q210"/>
  <c r="P210"/>
  <c r="P209" s="1"/>
  <c r="O210"/>
  <c r="O209" s="1"/>
  <c r="N210"/>
  <c r="K210"/>
  <c r="K209" s="1"/>
  <c r="K205" s="1"/>
  <c r="Q209"/>
  <c r="Q203" s="1"/>
  <c r="N209"/>
  <c r="N203" s="1"/>
  <c r="T205"/>
  <c r="S205"/>
  <c r="R205"/>
  <c r="Q205"/>
  <c r="Q311"/>
  <c r="G395"/>
  <c r="Q233"/>
  <c r="T304"/>
  <c r="T303" s="1"/>
  <c r="T302" s="1"/>
  <c r="G305"/>
  <c r="G304"/>
  <c r="S303"/>
  <c r="S302" s="1"/>
  <c r="R303"/>
  <c r="R302" s="1"/>
  <c r="Q303"/>
  <c r="P303"/>
  <c r="P302" s="1"/>
  <c r="O303"/>
  <c r="O302" s="1"/>
  <c r="N303"/>
  <c r="N302" s="1"/>
  <c r="M303"/>
  <c r="M302" s="1"/>
  <c r="L303"/>
  <c r="L302" s="1"/>
  <c r="K303"/>
  <c r="J303"/>
  <c r="J302" s="1"/>
  <c r="Q302"/>
  <c r="K302"/>
  <c r="S204" l="1"/>
  <c r="R209"/>
  <c r="R203" s="1"/>
  <c r="G210"/>
  <c r="G205"/>
  <c r="T209"/>
  <c r="T203" s="1"/>
  <c r="G303"/>
  <c r="G302"/>
  <c r="K203" l="1"/>
  <c r="G203" s="1"/>
  <c r="G204"/>
  <c r="G209"/>
  <c r="Q140"/>
  <c r="G140" s="1"/>
  <c r="Q193"/>
  <c r="R180"/>
  <c r="R179" s="1"/>
  <c r="S180"/>
  <c r="S179" s="1"/>
  <c r="Q180"/>
  <c r="Q179" s="1"/>
  <c r="Q168"/>
  <c r="Q167" s="1"/>
  <c r="G460"/>
  <c r="G448"/>
  <c r="G436"/>
  <c r="G424"/>
  <c r="G418"/>
  <c r="G411"/>
  <c r="G412"/>
  <c r="G410"/>
  <c r="G400"/>
  <c r="G394"/>
  <c r="G387"/>
  <c r="G388"/>
  <c r="G386"/>
  <c r="G382"/>
  <c r="G375"/>
  <c r="G376"/>
  <c r="G374"/>
  <c r="G371"/>
  <c r="G370"/>
  <c r="G343"/>
  <c r="G337"/>
  <c r="T232"/>
  <c r="T226" s="1"/>
  <c r="T233"/>
  <c r="T227" s="1"/>
  <c r="G298"/>
  <c r="G286"/>
  <c r="G280"/>
  <c r="G274"/>
  <c r="G268"/>
  <c r="G262"/>
  <c r="G256"/>
  <c r="G250"/>
  <c r="G238"/>
  <c r="R169"/>
  <c r="S169"/>
  <c r="T169"/>
  <c r="R139"/>
  <c r="S139"/>
  <c r="S138" s="1"/>
  <c r="S137" s="1"/>
  <c r="T139"/>
  <c r="T138" s="1"/>
  <c r="T137" s="1"/>
  <c r="R134"/>
  <c r="S134"/>
  <c r="T134"/>
  <c r="R218"/>
  <c r="S218"/>
  <c r="T218"/>
  <c r="O198"/>
  <c r="O197" s="1"/>
  <c r="P198"/>
  <c r="P197" s="1"/>
  <c r="Q198"/>
  <c r="Q192" s="1"/>
  <c r="R198"/>
  <c r="R197" s="1"/>
  <c r="R191" s="1"/>
  <c r="S198"/>
  <c r="S197" s="1"/>
  <c r="S191" s="1"/>
  <c r="T198"/>
  <c r="T192" s="1"/>
  <c r="R193"/>
  <c r="S193"/>
  <c r="T193"/>
  <c r="P179"/>
  <c r="G199"/>
  <c r="P167"/>
  <c r="R167"/>
  <c r="S167"/>
  <c r="T167"/>
  <c r="T180"/>
  <c r="T179" s="1"/>
  <c r="G187"/>
  <c r="G181"/>
  <c r="G175"/>
  <c r="T78"/>
  <c r="T72" s="1"/>
  <c r="T124" s="1"/>
  <c r="T123" s="1"/>
  <c r="T122" s="1"/>
  <c r="T84"/>
  <c r="T83" s="1"/>
  <c r="G105"/>
  <c r="G106"/>
  <c r="G104"/>
  <c r="G92"/>
  <c r="G46"/>
  <c r="G47"/>
  <c r="G34"/>
  <c r="R467"/>
  <c r="S467"/>
  <c r="T467"/>
  <c r="Q467"/>
  <c r="T466"/>
  <c r="S459"/>
  <c r="S458" s="1"/>
  <c r="T459"/>
  <c r="T458" s="1"/>
  <c r="S447"/>
  <c r="T447"/>
  <c r="T446" s="1"/>
  <c r="T454"/>
  <c r="T453" s="1"/>
  <c r="T452" s="1"/>
  <c r="S454"/>
  <c r="S453" s="1"/>
  <c r="S452" s="1"/>
  <c r="T441"/>
  <c r="T440" s="1"/>
  <c r="T429"/>
  <c r="T428" s="1"/>
  <c r="T423"/>
  <c r="T422" s="1"/>
  <c r="T417"/>
  <c r="T416" s="1"/>
  <c r="T399"/>
  <c r="T398" s="1"/>
  <c r="R393"/>
  <c r="R392" s="1"/>
  <c r="S393"/>
  <c r="S392" s="1"/>
  <c r="T393"/>
  <c r="T392" s="1"/>
  <c r="Q393"/>
  <c r="T381"/>
  <c r="G381" s="1"/>
  <c r="R369"/>
  <c r="R368" s="1"/>
  <c r="S369"/>
  <c r="S368" s="1"/>
  <c r="T369"/>
  <c r="T368" s="1"/>
  <c r="Q369"/>
  <c r="T364"/>
  <c r="T363" s="1"/>
  <c r="T362" s="1"/>
  <c r="R359"/>
  <c r="S359"/>
  <c r="T359"/>
  <c r="T357" s="1"/>
  <c r="T356" s="1"/>
  <c r="T342"/>
  <c r="T341" s="1"/>
  <c r="T336"/>
  <c r="T335" s="1"/>
  <c r="T325"/>
  <c r="T319" s="1"/>
  <c r="T349" s="1"/>
  <c r="T348" s="1"/>
  <c r="T347" s="1"/>
  <c r="T311"/>
  <c r="T310"/>
  <c r="T297"/>
  <c r="T296" s="1"/>
  <c r="T291"/>
  <c r="T290" s="1"/>
  <c r="T285"/>
  <c r="T284" s="1"/>
  <c r="T279"/>
  <c r="T278" s="1"/>
  <c r="G278" s="1"/>
  <c r="T273"/>
  <c r="G273" s="1"/>
  <c r="Q267"/>
  <c r="Q266" s="1"/>
  <c r="R267"/>
  <c r="R266" s="1"/>
  <c r="S267"/>
  <c r="S266" s="1"/>
  <c r="T267"/>
  <c r="T266" s="1"/>
  <c r="T260"/>
  <c r="T261"/>
  <c r="T255"/>
  <c r="T254" s="1"/>
  <c r="T249"/>
  <c r="T248" s="1"/>
  <c r="T243"/>
  <c r="T242" s="1"/>
  <c r="T237"/>
  <c r="T236" s="1"/>
  <c r="T186"/>
  <c r="T185" s="1"/>
  <c r="T174"/>
  <c r="T173" s="1"/>
  <c r="T144"/>
  <c r="T143" s="1"/>
  <c r="T98"/>
  <c r="T97" s="1"/>
  <c r="T91"/>
  <c r="T90" s="1"/>
  <c r="T56"/>
  <c r="T55" s="1"/>
  <c r="T50"/>
  <c r="T49" s="1"/>
  <c r="T44"/>
  <c r="T43" s="1"/>
  <c r="T38"/>
  <c r="T37" s="1"/>
  <c r="T32"/>
  <c r="T31" s="1"/>
  <c r="Q28"/>
  <c r="R28"/>
  <c r="R22" s="1"/>
  <c r="S28"/>
  <c r="S22" s="1"/>
  <c r="T28"/>
  <c r="T22" s="1"/>
  <c r="Q359"/>
  <c r="G331"/>
  <c r="Q292"/>
  <c r="Q310" s="1"/>
  <c r="Q309" s="1"/>
  <c r="Q99"/>
  <c r="Q64"/>
  <c r="Q58"/>
  <c r="G58" s="1"/>
  <c r="Q57"/>
  <c r="T464" l="1"/>
  <c r="T465"/>
  <c r="R138"/>
  <c r="R137" s="1"/>
  <c r="R133"/>
  <c r="R217"/>
  <c r="G467"/>
  <c r="G292"/>
  <c r="Q232"/>
  <c r="R192"/>
  <c r="T473"/>
  <c r="T380"/>
  <c r="G380" s="1"/>
  <c r="T272"/>
  <c r="G279"/>
  <c r="G359"/>
  <c r="T133"/>
  <c r="T132" s="1"/>
  <c r="T131" s="1"/>
  <c r="S217"/>
  <c r="T217"/>
  <c r="T216" s="1"/>
  <c r="T215" s="1"/>
  <c r="Q22"/>
  <c r="S133"/>
  <c r="S132" s="1"/>
  <c r="S131" s="1"/>
  <c r="T231"/>
  <c r="T230" s="1"/>
  <c r="T197"/>
  <c r="T191" s="1"/>
  <c r="Q197"/>
  <c r="Q191" s="1"/>
  <c r="T225"/>
  <c r="T309"/>
  <c r="T308" s="1"/>
  <c r="R132"/>
  <c r="R131" s="1"/>
  <c r="S192"/>
  <c r="T27"/>
  <c r="T324"/>
  <c r="T323" s="1"/>
  <c r="T317"/>
  <c r="T318"/>
  <c r="T77"/>
  <c r="T76" s="1"/>
  <c r="Q51"/>
  <c r="Q27" s="1"/>
  <c r="G52"/>
  <c r="S50"/>
  <c r="S49" s="1"/>
  <c r="R50"/>
  <c r="R49" s="1"/>
  <c r="P50"/>
  <c r="P49" s="1"/>
  <c r="O50"/>
  <c r="O49" s="1"/>
  <c r="N50"/>
  <c r="N49" s="1"/>
  <c r="M50"/>
  <c r="L50"/>
  <c r="L49" s="1"/>
  <c r="K50"/>
  <c r="K49" s="1"/>
  <c r="J50"/>
  <c r="J51" s="1"/>
  <c r="M49"/>
  <c r="R364"/>
  <c r="R454"/>
  <c r="Q454"/>
  <c r="R459"/>
  <c r="R458" s="1"/>
  <c r="Q459"/>
  <c r="Q458" s="1"/>
  <c r="P459"/>
  <c r="P458" s="1"/>
  <c r="O459"/>
  <c r="N459"/>
  <c r="N458" s="1"/>
  <c r="M459"/>
  <c r="L459"/>
  <c r="O458"/>
  <c r="K458"/>
  <c r="J458"/>
  <c r="I458"/>
  <c r="N453"/>
  <c r="N452" s="1"/>
  <c r="P453"/>
  <c r="P452" s="1"/>
  <c r="O453"/>
  <c r="O452" s="1"/>
  <c r="M453"/>
  <c r="M452" s="1"/>
  <c r="L453"/>
  <c r="K452"/>
  <c r="J452"/>
  <c r="Q139"/>
  <c r="Q217" s="1"/>
  <c r="Q218"/>
  <c r="G218" s="1"/>
  <c r="Q56"/>
  <c r="Q50" l="1"/>
  <c r="Q49" s="1"/>
  <c r="G49" s="1"/>
  <c r="G51"/>
  <c r="T26"/>
  <c r="T25" s="1"/>
  <c r="T21" s="1"/>
  <c r="T472" s="1"/>
  <c r="T63"/>
  <c r="T62" s="1"/>
  <c r="T61" s="1"/>
  <c r="L458"/>
  <c r="G459"/>
  <c r="Q453"/>
  <c r="Q452" s="1"/>
  <c r="G454"/>
  <c r="T224"/>
  <c r="T20"/>
  <c r="T71"/>
  <c r="T70" s="1"/>
  <c r="L452"/>
  <c r="R453"/>
  <c r="R452" s="1"/>
  <c r="M458"/>
  <c r="Q133"/>
  <c r="G50" l="1"/>
  <c r="G458"/>
  <c r="G452"/>
  <c r="G453"/>
  <c r="T19"/>
  <c r="T471"/>
  <c r="Q134"/>
  <c r="G164"/>
  <c r="Q162"/>
  <c r="G134" l="1"/>
  <c r="T470"/>
  <c r="Q138"/>
  <c r="Q161"/>
  <c r="Q330" l="1"/>
  <c r="Q329" s="1"/>
  <c r="Q216"/>
  <c r="Q78"/>
  <c r="Q77" s="1"/>
  <c r="G99"/>
  <c r="S98"/>
  <c r="S97" s="1"/>
  <c r="R98"/>
  <c r="R97" s="1"/>
  <c r="Q98"/>
  <c r="Q97" s="1"/>
  <c r="P97"/>
  <c r="O98"/>
  <c r="O97" s="1"/>
  <c r="N98"/>
  <c r="N97" s="1"/>
  <c r="M98"/>
  <c r="M97"/>
  <c r="G98" l="1"/>
  <c r="G97"/>
  <c r="S91"/>
  <c r="S90" s="1"/>
  <c r="P232"/>
  <c r="P325"/>
  <c r="P310"/>
  <c r="P267"/>
  <c r="P266" s="1"/>
  <c r="P364" l="1"/>
  <c r="P466" s="1"/>
  <c r="O442"/>
  <c r="P324"/>
  <c r="P323" s="1"/>
  <c r="P330"/>
  <c r="P329" s="1"/>
  <c r="O267"/>
  <c r="O266" s="1"/>
  <c r="G157"/>
  <c r="P139"/>
  <c r="P138" s="1"/>
  <c r="P137" s="1"/>
  <c r="P169"/>
  <c r="P162"/>
  <c r="P161" s="1"/>
  <c r="P156"/>
  <c r="N156"/>
  <c r="N155" s="1"/>
  <c r="M156"/>
  <c r="M155" s="1"/>
  <c r="L156"/>
  <c r="L155" s="1"/>
  <c r="P155"/>
  <c r="P150"/>
  <c r="P149" s="1"/>
  <c r="O169"/>
  <c r="O168" s="1"/>
  <c r="O167" s="1"/>
  <c r="O180"/>
  <c r="O179" s="1"/>
  <c r="O173"/>
  <c r="O174"/>
  <c r="P78"/>
  <c r="P72" s="1"/>
  <c r="P123" s="1"/>
  <c r="P122" s="1"/>
  <c r="R91"/>
  <c r="R90" s="1"/>
  <c r="Q91"/>
  <c r="Q90" s="1"/>
  <c r="P91"/>
  <c r="P90" s="1"/>
  <c r="O91"/>
  <c r="O90" s="1"/>
  <c r="N91"/>
  <c r="N90" s="1"/>
  <c r="M91"/>
  <c r="M90"/>
  <c r="P64"/>
  <c r="G64" s="1"/>
  <c r="P21"/>
  <c r="P27"/>
  <c r="P56"/>
  <c r="P55" s="1"/>
  <c r="O56"/>
  <c r="S56"/>
  <c r="S55" s="1"/>
  <c r="R56"/>
  <c r="R55" s="1"/>
  <c r="Q55"/>
  <c r="N56"/>
  <c r="N55" s="1"/>
  <c r="M56"/>
  <c r="M55" s="1"/>
  <c r="L56"/>
  <c r="L55" s="1"/>
  <c r="K56"/>
  <c r="K55" s="1"/>
  <c r="J56"/>
  <c r="P28"/>
  <c r="G28" s="1"/>
  <c r="P32"/>
  <c r="P31" s="1"/>
  <c r="P38"/>
  <c r="P37" s="1"/>
  <c r="P44"/>
  <c r="P43" s="1"/>
  <c r="P84"/>
  <c r="P83" s="1"/>
  <c r="P144"/>
  <c r="P143" s="1"/>
  <c r="P174"/>
  <c r="P173" s="1"/>
  <c r="P186"/>
  <c r="P185" s="1"/>
  <c r="P233"/>
  <c r="P227" s="1"/>
  <c r="P237"/>
  <c r="P243"/>
  <c r="P242" s="1"/>
  <c r="P249"/>
  <c r="P248" s="1"/>
  <c r="P255"/>
  <c r="P254" s="1"/>
  <c r="P260"/>
  <c r="P261"/>
  <c r="P285"/>
  <c r="P284" s="1"/>
  <c r="P291"/>
  <c r="P290" s="1"/>
  <c r="P297"/>
  <c r="P296" s="1"/>
  <c r="P311"/>
  <c r="P319"/>
  <c r="P336"/>
  <c r="P335" s="1"/>
  <c r="P341"/>
  <c r="P369"/>
  <c r="P368" s="1"/>
  <c r="P393"/>
  <c r="P392" s="1"/>
  <c r="P399"/>
  <c r="P398" s="1"/>
  <c r="P441"/>
  <c r="P440" s="1"/>
  <c r="P447"/>
  <c r="P446" s="1"/>
  <c r="G91" l="1"/>
  <c r="J57"/>
  <c r="G57" s="1"/>
  <c r="G56"/>
  <c r="G90"/>
  <c r="G155"/>
  <c r="P309"/>
  <c r="P308" s="1"/>
  <c r="P22"/>
  <c r="G22" s="1"/>
  <c r="G156"/>
  <c r="P358"/>
  <c r="P357" s="1"/>
  <c r="P356" s="1"/>
  <c r="P133"/>
  <c r="P132" s="1"/>
  <c r="P131" s="1"/>
  <c r="P77"/>
  <c r="P217"/>
  <c r="P216" s="1"/>
  <c r="P215" s="1"/>
  <c r="P26"/>
  <c r="P25" s="1"/>
  <c r="O55"/>
  <c r="G55" s="1"/>
  <c r="P71"/>
  <c r="P70" s="1"/>
  <c r="P349"/>
  <c r="P348" s="1"/>
  <c r="P347" s="1"/>
  <c r="P318"/>
  <c r="P317"/>
  <c r="P236"/>
  <c r="P465"/>
  <c r="P464" s="1"/>
  <c r="P363"/>
  <c r="P362" s="1"/>
  <c r="P124"/>
  <c r="P473" l="1"/>
  <c r="P20"/>
  <c r="P19" s="1"/>
  <c r="P76"/>
  <c r="P63"/>
  <c r="P226"/>
  <c r="P231"/>
  <c r="P230" s="1"/>
  <c r="P62" l="1"/>
  <c r="P61" s="1"/>
  <c r="P225"/>
  <c r="P472"/>
  <c r="P224" l="1"/>
  <c r="P471"/>
  <c r="P470" s="1"/>
  <c r="G163" l="1"/>
  <c r="S446"/>
  <c r="S442"/>
  <c r="S441" s="1"/>
  <c r="S440" s="1"/>
  <c r="S399"/>
  <c r="S398" s="1"/>
  <c r="S364"/>
  <c r="S341"/>
  <c r="S336"/>
  <c r="S335" s="1"/>
  <c r="S325"/>
  <c r="S319" s="1"/>
  <c r="S311"/>
  <c r="S297"/>
  <c r="S296" s="1"/>
  <c r="S291"/>
  <c r="S290" s="1"/>
  <c r="S285"/>
  <c r="S284" s="1"/>
  <c r="S261"/>
  <c r="S260"/>
  <c r="S255"/>
  <c r="S254" s="1"/>
  <c r="S249"/>
  <c r="S248" s="1"/>
  <c r="S243"/>
  <c r="S242" s="1"/>
  <c r="S237"/>
  <c r="S233"/>
  <c r="S227" s="1"/>
  <c r="S473" s="1"/>
  <c r="S216"/>
  <c r="S215" s="1"/>
  <c r="S186"/>
  <c r="S185" s="1"/>
  <c r="S174"/>
  <c r="S173" s="1"/>
  <c r="S144"/>
  <c r="S143" s="1"/>
  <c r="S84"/>
  <c r="S83" s="1"/>
  <c r="S78"/>
  <c r="S72" s="1"/>
  <c r="S124" s="1"/>
  <c r="S123" s="1"/>
  <c r="S122" s="1"/>
  <c r="S44"/>
  <c r="S43" s="1"/>
  <c r="S38"/>
  <c r="S37" s="1"/>
  <c r="S32"/>
  <c r="S31" s="1"/>
  <c r="S363" l="1"/>
  <c r="S362" s="1"/>
  <c r="S358"/>
  <c r="S357" s="1"/>
  <c r="S356" s="1"/>
  <c r="S27"/>
  <c r="S63" s="1"/>
  <c r="S324"/>
  <c r="S77"/>
  <c r="S236"/>
  <c r="S309"/>
  <c r="S308" s="1"/>
  <c r="S349"/>
  <c r="S348" s="1"/>
  <c r="S347" s="1"/>
  <c r="S318"/>
  <c r="S317"/>
  <c r="S232"/>
  <c r="S310"/>
  <c r="S323" l="1"/>
  <c r="S466"/>
  <c r="S62"/>
  <c r="S61" s="1"/>
  <c r="S26"/>
  <c r="S25" s="1"/>
  <c r="S21" s="1"/>
  <c r="S71"/>
  <c r="S70" s="1"/>
  <c r="S76"/>
  <c r="S231"/>
  <c r="S230" s="1"/>
  <c r="S226"/>
  <c r="S225" s="1"/>
  <c r="S224" s="1"/>
  <c r="R237"/>
  <c r="R236" s="1"/>
  <c r="R243"/>
  <c r="R242" s="1"/>
  <c r="R174"/>
  <c r="Q174"/>
  <c r="Q173" s="1"/>
  <c r="R186"/>
  <c r="Q186"/>
  <c r="Q185" s="1"/>
  <c r="N186"/>
  <c r="L186"/>
  <c r="L185" s="1"/>
  <c r="N185"/>
  <c r="R78"/>
  <c r="Q72"/>
  <c r="Q124" s="1"/>
  <c r="Q123" s="1"/>
  <c r="Q122" s="1"/>
  <c r="Q84"/>
  <c r="R84"/>
  <c r="R447"/>
  <c r="R446" s="1"/>
  <c r="R442"/>
  <c r="R399"/>
  <c r="R398" s="1"/>
  <c r="R363"/>
  <c r="R362" s="1"/>
  <c r="R341"/>
  <c r="R336"/>
  <c r="R325"/>
  <c r="R311"/>
  <c r="R297"/>
  <c r="R296" s="1"/>
  <c r="R291"/>
  <c r="R290" s="1"/>
  <c r="R285"/>
  <c r="R284" s="1"/>
  <c r="R261"/>
  <c r="R260"/>
  <c r="R255"/>
  <c r="R254" s="1"/>
  <c r="R249"/>
  <c r="R248" s="1"/>
  <c r="R233"/>
  <c r="R227" s="1"/>
  <c r="R473" s="1"/>
  <c r="R216"/>
  <c r="R144"/>
  <c r="R44"/>
  <c r="R43" s="1"/>
  <c r="R38"/>
  <c r="R37" s="1"/>
  <c r="R32"/>
  <c r="R31" s="1"/>
  <c r="S464" l="1"/>
  <c r="S465"/>
  <c r="R441"/>
  <c r="R440" s="1"/>
  <c r="R358"/>
  <c r="R357" s="1"/>
  <c r="R356" s="1"/>
  <c r="R335"/>
  <c r="R319"/>
  <c r="R317" s="1"/>
  <c r="S472"/>
  <c r="R215"/>
  <c r="R185"/>
  <c r="G185" s="1"/>
  <c r="G186"/>
  <c r="R173"/>
  <c r="R143"/>
  <c r="R72"/>
  <c r="R83"/>
  <c r="S20"/>
  <c r="S471" s="1"/>
  <c r="S470" s="1"/>
  <c r="R324"/>
  <c r="R77"/>
  <c r="Q71"/>
  <c r="Q76"/>
  <c r="Q83"/>
  <c r="R232"/>
  <c r="R226" s="1"/>
  <c r="R27"/>
  <c r="R349"/>
  <c r="R310"/>
  <c r="R309"/>
  <c r="R308" s="1"/>
  <c r="Q297"/>
  <c r="Q296" s="1"/>
  <c r="O297"/>
  <c r="O296" s="1"/>
  <c r="N297"/>
  <c r="N296" s="1"/>
  <c r="M297"/>
  <c r="M296" s="1"/>
  <c r="L297"/>
  <c r="L296" s="1"/>
  <c r="K297"/>
  <c r="K296" s="1"/>
  <c r="J297"/>
  <c r="K309"/>
  <c r="K308" s="1"/>
  <c r="J310"/>
  <c r="L310"/>
  <c r="N310"/>
  <c r="L311"/>
  <c r="M311"/>
  <c r="N311"/>
  <c r="O311"/>
  <c r="J296" l="1"/>
  <c r="G296" s="1"/>
  <c r="G297"/>
  <c r="G311"/>
  <c r="R466"/>
  <c r="R318"/>
  <c r="R348"/>
  <c r="R323"/>
  <c r="R76"/>
  <c r="R124"/>
  <c r="R63"/>
  <c r="R26"/>
  <c r="R25" s="1"/>
  <c r="S19"/>
  <c r="R71"/>
  <c r="J309"/>
  <c r="R225"/>
  <c r="Q70"/>
  <c r="R231"/>
  <c r="R230" s="1"/>
  <c r="L309"/>
  <c r="L308" s="1"/>
  <c r="O39"/>
  <c r="O45"/>
  <c r="O33"/>
  <c r="R464" l="1"/>
  <c r="R465"/>
  <c r="R472"/>
  <c r="R471" s="1"/>
  <c r="R347"/>
  <c r="R123"/>
  <c r="R70"/>
  <c r="R62"/>
  <c r="R61" s="1"/>
  <c r="R21"/>
  <c r="J308"/>
  <c r="R224"/>
  <c r="O150"/>
  <c r="O149" s="1"/>
  <c r="O139"/>
  <c r="O133" s="1"/>
  <c r="O161"/>
  <c r="N162"/>
  <c r="N161" s="1"/>
  <c r="M162"/>
  <c r="M161" s="1"/>
  <c r="L162"/>
  <c r="W161"/>
  <c r="R122" l="1"/>
  <c r="R20"/>
  <c r="R19" s="1"/>
  <c r="O310"/>
  <c r="O232"/>
  <c r="L161"/>
  <c r="G161" s="1"/>
  <c r="G162"/>
  <c r="R470" l="1"/>
  <c r="O330"/>
  <c r="O329" s="1"/>
  <c r="O342"/>
  <c r="O406"/>
  <c r="O430"/>
  <c r="O429" s="1"/>
  <c r="O428" s="1"/>
  <c r="O435"/>
  <c r="O434" s="1"/>
  <c r="Q364"/>
  <c r="O364"/>
  <c r="O363" s="1"/>
  <c r="O362" s="1"/>
  <c r="Q399"/>
  <c r="Q398" s="1"/>
  <c r="O399"/>
  <c r="O398" s="1"/>
  <c r="N399"/>
  <c r="N398" s="1"/>
  <c r="M399"/>
  <c r="M398" s="1"/>
  <c r="L399"/>
  <c r="K398"/>
  <c r="J398"/>
  <c r="I398"/>
  <c r="Q368"/>
  <c r="O369"/>
  <c r="O368" s="1"/>
  <c r="G399" l="1"/>
  <c r="Q363"/>
  <c r="Q362" s="1"/>
  <c r="Q358"/>
  <c r="Q357" s="1"/>
  <c r="L398"/>
  <c r="G398" s="1"/>
  <c r="N364"/>
  <c r="G364" s="1"/>
  <c r="N267"/>
  <c r="N266" s="1"/>
  <c r="O78" l="1"/>
  <c r="O72" s="1"/>
  <c r="O124" s="1"/>
  <c r="O84"/>
  <c r="O77" s="1"/>
  <c r="O71" s="1"/>
  <c r="O123" s="1"/>
  <c r="O122" s="1"/>
  <c r="Q447"/>
  <c r="Q446" s="1"/>
  <c r="Q441"/>
  <c r="Q440" s="1"/>
  <c r="Q392"/>
  <c r="Q341"/>
  <c r="Q336"/>
  <c r="Q325"/>
  <c r="Q291"/>
  <c r="Q290" s="1"/>
  <c r="Q285"/>
  <c r="Q284" s="1"/>
  <c r="Q261"/>
  <c r="Q260"/>
  <c r="Q255"/>
  <c r="Q249"/>
  <c r="Q248" s="1"/>
  <c r="Q243"/>
  <c r="Q237"/>
  <c r="Q227"/>
  <c r="Q473" s="1"/>
  <c r="Q215"/>
  <c r="Q144"/>
  <c r="Q44"/>
  <c r="Q38"/>
  <c r="Q32"/>
  <c r="Q242" l="1"/>
  <c r="Q226"/>
  <c r="Q225" s="1"/>
  <c r="Q236"/>
  <c r="Q335"/>
  <c r="Q319"/>
  <c r="Q317" s="1"/>
  <c r="Q143"/>
  <c r="Q37"/>
  <c r="Q137"/>
  <c r="Q324"/>
  <c r="Q43"/>
  <c r="Q31"/>
  <c r="Q254"/>
  <c r="O83"/>
  <c r="O76" s="1"/>
  <c r="O70" s="1"/>
  <c r="Q231"/>
  <c r="N232"/>
  <c r="N193"/>
  <c r="N198"/>
  <c r="N197" s="1"/>
  <c r="N191" s="1"/>
  <c r="N169"/>
  <c r="N179"/>
  <c r="N180"/>
  <c r="N173"/>
  <c r="N174"/>
  <c r="N145"/>
  <c r="Q318" l="1"/>
  <c r="Q224"/>
  <c r="Q308"/>
  <c r="Q230"/>
  <c r="Q323"/>
  <c r="Q349"/>
  <c r="Q132"/>
  <c r="N167"/>
  <c r="N192"/>
  <c r="N168"/>
  <c r="Q466"/>
  <c r="M244"/>
  <c r="G244" s="1"/>
  <c r="O393"/>
  <c r="O392" s="1"/>
  <c r="N393"/>
  <c r="M393"/>
  <c r="M392" s="1"/>
  <c r="L393"/>
  <c r="K392"/>
  <c r="J392"/>
  <c r="I392"/>
  <c r="I465"/>
  <c r="J465"/>
  <c r="J464" s="1"/>
  <c r="K465"/>
  <c r="K464" s="1"/>
  <c r="J470"/>
  <c r="K473"/>
  <c r="L473"/>
  <c r="N369"/>
  <c r="N368" s="1"/>
  <c r="L368"/>
  <c r="L369"/>
  <c r="M368"/>
  <c r="M369"/>
  <c r="N430"/>
  <c r="N435"/>
  <c r="N434" s="1"/>
  <c r="Q465" l="1"/>
  <c r="Q464" s="1"/>
  <c r="G392"/>
  <c r="I464"/>
  <c r="G393"/>
  <c r="Q348"/>
  <c r="Q131"/>
  <c r="Q26"/>
  <c r="Q21"/>
  <c r="Q356"/>
  <c r="Q63"/>
  <c r="L392"/>
  <c r="M310"/>
  <c r="G310" s="1"/>
  <c r="N363"/>
  <c r="N362" s="1"/>
  <c r="N429"/>
  <c r="N428" s="1"/>
  <c r="N392"/>
  <c r="N442"/>
  <c r="G442" s="1"/>
  <c r="N78"/>
  <c r="N84"/>
  <c r="Q347" l="1"/>
  <c r="Q62"/>
  <c r="Q25"/>
  <c r="Q20"/>
  <c r="Q472"/>
  <c r="N358"/>
  <c r="N466" s="1"/>
  <c r="N77"/>
  <c r="N83"/>
  <c r="N123"/>
  <c r="N72"/>
  <c r="O255"/>
  <c r="N255"/>
  <c r="O260"/>
  <c r="N260"/>
  <c r="M260"/>
  <c r="O261"/>
  <c r="N261"/>
  <c r="M261"/>
  <c r="O44"/>
  <c r="O43" s="1"/>
  <c r="M232"/>
  <c r="M85"/>
  <c r="G85" s="1"/>
  <c r="M362"/>
  <c r="M363"/>
  <c r="M33"/>
  <c r="M145"/>
  <c r="O441"/>
  <c r="O325"/>
  <c r="N325"/>
  <c r="N319" s="1"/>
  <c r="M325"/>
  <c r="M324" s="1"/>
  <c r="M323" s="1"/>
  <c r="Q61" l="1"/>
  <c r="Q471"/>
  <c r="N254"/>
  <c r="M83"/>
  <c r="G83" s="1"/>
  <c r="O324"/>
  <c r="O323" s="1"/>
  <c r="O440"/>
  <c r="N465"/>
  <c r="N122"/>
  <c r="N124"/>
  <c r="N71"/>
  <c r="N76"/>
  <c r="M78"/>
  <c r="G78" s="1"/>
  <c r="M84"/>
  <c r="G84" s="1"/>
  <c r="N324"/>
  <c r="N323" s="1"/>
  <c r="M319"/>
  <c r="M349" s="1"/>
  <c r="M348" s="1"/>
  <c r="M347" s="1"/>
  <c r="O319"/>
  <c r="O317" s="1"/>
  <c r="N349"/>
  <c r="N348" s="1"/>
  <c r="N347" s="1"/>
  <c r="N318"/>
  <c r="N317" s="1"/>
  <c r="M255"/>
  <c r="M254" s="1"/>
  <c r="O473"/>
  <c r="N473"/>
  <c r="M473"/>
  <c r="O285"/>
  <c r="O284" s="1"/>
  <c r="N285"/>
  <c r="N284" s="1"/>
  <c r="M285"/>
  <c r="O233"/>
  <c r="O227" s="1"/>
  <c r="N233"/>
  <c r="N227" s="1"/>
  <c r="M233"/>
  <c r="M227" s="1"/>
  <c r="L251"/>
  <c r="G251" s="1"/>
  <c r="O217"/>
  <c r="O216" s="1"/>
  <c r="O215" s="1"/>
  <c r="O138"/>
  <c r="O137" s="1"/>
  <c r="O144"/>
  <c r="O143" s="1"/>
  <c r="M150"/>
  <c r="M149" s="1"/>
  <c r="N150"/>
  <c r="N149" s="1"/>
  <c r="N144"/>
  <c r="N139"/>
  <c r="M144"/>
  <c r="M143" s="1"/>
  <c r="M139"/>
  <c r="M138" s="1"/>
  <c r="M137" s="1"/>
  <c r="O132"/>
  <c r="O131" s="1"/>
  <c r="O447"/>
  <c r="O358"/>
  <c r="O341"/>
  <c r="O336"/>
  <c r="O291"/>
  <c r="O290" s="1"/>
  <c r="O249"/>
  <c r="O248" s="1"/>
  <c r="O237"/>
  <c r="O38"/>
  <c r="O32"/>
  <c r="L325"/>
  <c r="L349" s="1"/>
  <c r="L267"/>
  <c r="G267" s="1"/>
  <c r="L255"/>
  <c r="L254" s="1"/>
  <c r="L169"/>
  <c r="G169" s="1"/>
  <c r="L151"/>
  <c r="G151" s="1"/>
  <c r="L180"/>
  <c r="G180" s="1"/>
  <c r="L144"/>
  <c r="L143" s="1"/>
  <c r="L430"/>
  <c r="G430" s="1"/>
  <c r="L435"/>
  <c r="L434" s="1"/>
  <c r="L428" s="1"/>
  <c r="L261"/>
  <c r="G261" s="1"/>
  <c r="L227"/>
  <c r="L233"/>
  <c r="L44"/>
  <c r="L43" s="1"/>
  <c r="L260"/>
  <c r="G260" s="1"/>
  <c r="H341"/>
  <c r="N341"/>
  <c r="M342"/>
  <c r="M341" s="1"/>
  <c r="L342"/>
  <c r="L341" s="1"/>
  <c r="K342"/>
  <c r="J341"/>
  <c r="L232"/>
  <c r="M226"/>
  <c r="N357"/>
  <c r="M358"/>
  <c r="M466" s="1"/>
  <c r="M465" s="1"/>
  <c r="M464" s="1"/>
  <c r="N441"/>
  <c r="N440" s="1"/>
  <c r="M441"/>
  <c r="M440" s="1"/>
  <c r="L441"/>
  <c r="J440"/>
  <c r="K440"/>
  <c r="N447"/>
  <c r="N446" s="1"/>
  <c r="M447"/>
  <c r="M446" s="1"/>
  <c r="L447"/>
  <c r="K446"/>
  <c r="J446"/>
  <c r="I446"/>
  <c r="L336"/>
  <c r="L335" s="1"/>
  <c r="N243"/>
  <c r="L363"/>
  <c r="G363" s="1"/>
  <c r="K132"/>
  <c r="K131" s="1"/>
  <c r="K325"/>
  <c r="K232"/>
  <c r="K226"/>
  <c r="K272"/>
  <c r="G272" s="1"/>
  <c r="K255"/>
  <c r="K198"/>
  <c r="G198" s="1"/>
  <c r="K168"/>
  <c r="K144"/>
  <c r="K77"/>
  <c r="K44"/>
  <c r="W242"/>
  <c r="W83"/>
  <c r="W31"/>
  <c r="J226"/>
  <c r="J232"/>
  <c r="I423"/>
  <c r="G423" s="1"/>
  <c r="J357"/>
  <c r="J356" s="1"/>
  <c r="K348"/>
  <c r="K347" s="1"/>
  <c r="J324"/>
  <c r="J348"/>
  <c r="J335"/>
  <c r="K336"/>
  <c r="M336"/>
  <c r="M335" s="1"/>
  <c r="N336"/>
  <c r="N335" s="1"/>
  <c r="K357"/>
  <c r="K356" s="1"/>
  <c r="K429"/>
  <c r="K428" s="1"/>
  <c r="K435"/>
  <c r="K434" s="1"/>
  <c r="K368"/>
  <c r="G368" s="1"/>
  <c r="K369"/>
  <c r="G369" s="1"/>
  <c r="J429"/>
  <c r="J435"/>
  <c r="I434"/>
  <c r="I417"/>
  <c r="G417" s="1"/>
  <c r="K224"/>
  <c r="N237"/>
  <c r="M237"/>
  <c r="N291"/>
  <c r="M291"/>
  <c r="M290" s="1"/>
  <c r="L291"/>
  <c r="L290" s="1"/>
  <c r="M243"/>
  <c r="M242" s="1"/>
  <c r="L237"/>
  <c r="L236" s="1"/>
  <c r="K243"/>
  <c r="K291"/>
  <c r="K290" s="1"/>
  <c r="K237"/>
  <c r="J237"/>
  <c r="J291"/>
  <c r="J285"/>
  <c r="J243"/>
  <c r="N249"/>
  <c r="M249"/>
  <c r="M248" s="1"/>
  <c r="K249"/>
  <c r="J216"/>
  <c r="J144"/>
  <c r="J138"/>
  <c r="J132"/>
  <c r="K174"/>
  <c r="G174" s="1"/>
  <c r="L77"/>
  <c r="L76" s="1"/>
  <c r="L72" s="1"/>
  <c r="L71" s="1"/>
  <c r="L70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85" l="1"/>
  <c r="G473"/>
  <c r="G44"/>
  <c r="G435"/>
  <c r="G232"/>
  <c r="G325"/>
  <c r="G441"/>
  <c r="G32"/>
  <c r="G144"/>
  <c r="G237"/>
  <c r="G291"/>
  <c r="G336"/>
  <c r="G342"/>
  <c r="G227"/>
  <c r="G38"/>
  <c r="G255"/>
  <c r="G447"/>
  <c r="G233"/>
  <c r="Q19"/>
  <c r="Q470"/>
  <c r="J139"/>
  <c r="J225"/>
  <c r="J231"/>
  <c r="J236"/>
  <c r="J217"/>
  <c r="J145"/>
  <c r="G145" s="1"/>
  <c r="J39"/>
  <c r="G39" s="1"/>
  <c r="M77"/>
  <c r="M71" s="1"/>
  <c r="M123" s="1"/>
  <c r="G123" s="1"/>
  <c r="J45"/>
  <c r="G45" s="1"/>
  <c r="J242"/>
  <c r="K76"/>
  <c r="K324"/>
  <c r="K323" s="1"/>
  <c r="K319" s="1"/>
  <c r="K318" s="1"/>
  <c r="K317" s="1"/>
  <c r="L446"/>
  <c r="L440"/>
  <c r="G440" s="1"/>
  <c r="K31"/>
  <c r="K43"/>
  <c r="J21"/>
  <c r="K37"/>
  <c r="M236"/>
  <c r="M309"/>
  <c r="N309"/>
  <c r="N308" s="1"/>
  <c r="J428"/>
  <c r="G428" s="1"/>
  <c r="N133"/>
  <c r="N132" s="1"/>
  <c r="N217"/>
  <c r="L362"/>
  <c r="G362" s="1"/>
  <c r="M72"/>
  <c r="M124" s="1"/>
  <c r="G124" s="1"/>
  <c r="J434"/>
  <c r="G434" s="1"/>
  <c r="K248"/>
  <c r="L179"/>
  <c r="G179" s="1"/>
  <c r="O446"/>
  <c r="O335"/>
  <c r="J133"/>
  <c r="M284"/>
  <c r="M357"/>
  <c r="M356" s="1"/>
  <c r="O466"/>
  <c r="O37"/>
  <c r="O31"/>
  <c r="N356"/>
  <c r="N464"/>
  <c r="N242"/>
  <c r="N70"/>
  <c r="K197"/>
  <c r="G197" s="1"/>
  <c r="O349"/>
  <c r="G349" s="1"/>
  <c r="O318"/>
  <c r="M76"/>
  <c r="M70" s="1"/>
  <c r="M225"/>
  <c r="M224" s="1"/>
  <c r="K173"/>
  <c r="G173" s="1"/>
  <c r="J284"/>
  <c r="K167"/>
  <c r="J347"/>
  <c r="J323"/>
  <c r="N290"/>
  <c r="N236"/>
  <c r="N248"/>
  <c r="N143"/>
  <c r="N43"/>
  <c r="K254"/>
  <c r="L429"/>
  <c r="G429" s="1"/>
  <c r="L266"/>
  <c r="G266" s="1"/>
  <c r="M318"/>
  <c r="M317" s="1"/>
  <c r="M133"/>
  <c r="M217" s="1"/>
  <c r="M216" s="1"/>
  <c r="M215" s="1"/>
  <c r="L358"/>
  <c r="L466" s="1"/>
  <c r="G466" s="1"/>
  <c r="L168"/>
  <c r="L167" s="1"/>
  <c r="I422"/>
  <c r="G422" s="1"/>
  <c r="N226"/>
  <c r="N231"/>
  <c r="M231"/>
  <c r="M230" s="1"/>
  <c r="N138"/>
  <c r="O236"/>
  <c r="O243"/>
  <c r="O242" s="1"/>
  <c r="O357"/>
  <c r="O356" s="1"/>
  <c r="L27"/>
  <c r="L63" s="1"/>
  <c r="L62" s="1"/>
  <c r="L61" s="1"/>
  <c r="L139"/>
  <c r="L217" s="1"/>
  <c r="L216" s="1"/>
  <c r="L215" s="1"/>
  <c r="L150"/>
  <c r="G150" s="1"/>
  <c r="L249"/>
  <c r="L248" s="1"/>
  <c r="L324"/>
  <c r="K341"/>
  <c r="G341" s="1"/>
  <c r="L330"/>
  <c r="G330" s="1"/>
  <c r="L226"/>
  <c r="L225" s="1"/>
  <c r="L224" s="1"/>
  <c r="L243"/>
  <c r="L242" s="1"/>
  <c r="L348"/>
  <c r="L347" s="1"/>
  <c r="K143"/>
  <c r="G143" s="1"/>
  <c r="K242"/>
  <c r="J26"/>
  <c r="J61"/>
  <c r="M31"/>
  <c r="M27" s="1"/>
  <c r="J290"/>
  <c r="K236"/>
  <c r="I416"/>
  <c r="G416" s="1"/>
  <c r="K335"/>
  <c r="G335" s="1"/>
  <c r="G324" l="1"/>
  <c r="G284"/>
  <c r="G31"/>
  <c r="G446"/>
  <c r="G37"/>
  <c r="G290"/>
  <c r="G76"/>
  <c r="G77"/>
  <c r="G242"/>
  <c r="J224"/>
  <c r="G248"/>
  <c r="G43"/>
  <c r="G236"/>
  <c r="G243"/>
  <c r="G167"/>
  <c r="G249"/>
  <c r="G168"/>
  <c r="K27"/>
  <c r="K26" s="1"/>
  <c r="K72"/>
  <c r="G72" s="1"/>
  <c r="M122"/>
  <c r="G122" s="1"/>
  <c r="J230"/>
  <c r="J319"/>
  <c r="K231"/>
  <c r="M308"/>
  <c r="O309"/>
  <c r="O308" s="1"/>
  <c r="O231"/>
  <c r="I406"/>
  <c r="G406" s="1"/>
  <c r="K193"/>
  <c r="G193" s="1"/>
  <c r="O27"/>
  <c r="O63" s="1"/>
  <c r="O62" s="1"/>
  <c r="O61" s="1"/>
  <c r="O348"/>
  <c r="L323"/>
  <c r="G323" s="1"/>
  <c r="O465"/>
  <c r="L465"/>
  <c r="N230"/>
  <c r="N131"/>
  <c r="N137"/>
  <c r="N216"/>
  <c r="N27"/>
  <c r="M132"/>
  <c r="M131" s="1"/>
  <c r="M63"/>
  <c r="M62" s="1"/>
  <c r="M61" s="1"/>
  <c r="M26"/>
  <c r="M25" s="1"/>
  <c r="L357"/>
  <c r="L356" s="1"/>
  <c r="N225"/>
  <c r="O226"/>
  <c r="G226" s="1"/>
  <c r="L26"/>
  <c r="L25" s="1"/>
  <c r="L19" s="1"/>
  <c r="L20" s="1"/>
  <c r="L149"/>
  <c r="G149" s="1"/>
  <c r="L133"/>
  <c r="G133" s="1"/>
  <c r="L138"/>
  <c r="L137" s="1"/>
  <c r="L231"/>
  <c r="L230" s="1"/>
  <c r="L329"/>
  <c r="G329" s="1"/>
  <c r="K139"/>
  <c r="G139" s="1"/>
  <c r="J27"/>
  <c r="J62"/>
  <c r="G309" l="1"/>
  <c r="G27"/>
  <c r="G308"/>
  <c r="O347"/>
  <c r="G347" s="1"/>
  <c r="G348"/>
  <c r="G465"/>
  <c r="J318"/>
  <c r="J317" s="1"/>
  <c r="G231"/>
  <c r="K71"/>
  <c r="G71" s="1"/>
  <c r="K230"/>
  <c r="K25"/>
  <c r="K192"/>
  <c r="G192" s="1"/>
  <c r="O26"/>
  <c r="O25" s="1"/>
  <c r="O21" s="1"/>
  <c r="O20" s="1"/>
  <c r="I405"/>
  <c r="G405" s="1"/>
  <c r="L319"/>
  <c r="G319" s="1"/>
  <c r="O464"/>
  <c r="N224"/>
  <c r="N63"/>
  <c r="L21"/>
  <c r="I358"/>
  <c r="G358" s="1"/>
  <c r="L464"/>
  <c r="N215"/>
  <c r="N26"/>
  <c r="G26" s="1"/>
  <c r="M21"/>
  <c r="M472" s="1"/>
  <c r="K138"/>
  <c r="G138" s="1"/>
  <c r="L132"/>
  <c r="G132" s="1"/>
  <c r="O230"/>
  <c r="O225"/>
  <c r="G225" s="1"/>
  <c r="J63"/>
  <c r="G230" l="1"/>
  <c r="G464"/>
  <c r="O471"/>
  <c r="O470" s="1"/>
  <c r="K70"/>
  <c r="G70" s="1"/>
  <c r="K191"/>
  <c r="G191" s="1"/>
  <c r="K61"/>
  <c r="K21"/>
  <c r="L472"/>
  <c r="O472"/>
  <c r="I404"/>
  <c r="G404" s="1"/>
  <c r="L131"/>
  <c r="G131" s="1"/>
  <c r="N62"/>
  <c r="L318"/>
  <c r="G318" s="1"/>
  <c r="N25"/>
  <c r="G25" s="1"/>
  <c r="I357"/>
  <c r="G357" s="1"/>
  <c r="O19"/>
  <c r="M20"/>
  <c r="K137"/>
  <c r="G137" s="1"/>
  <c r="O224"/>
  <c r="G224" s="1"/>
  <c r="L471" l="1"/>
  <c r="L470" s="1"/>
  <c r="I356"/>
  <c r="G356" s="1"/>
  <c r="K217"/>
  <c r="G217" s="1"/>
  <c r="K62"/>
  <c r="G62" s="1"/>
  <c r="K472"/>
  <c r="K20"/>
  <c r="N61"/>
  <c r="G61" s="1"/>
  <c r="L317"/>
  <c r="G317" s="1"/>
  <c r="N21"/>
  <c r="G21" s="1"/>
  <c r="M19"/>
  <c r="M471"/>
  <c r="K216" l="1"/>
  <c r="G216" s="1"/>
  <c r="K471"/>
  <c r="K19"/>
  <c r="K63"/>
  <c r="G63" s="1"/>
  <c r="K215"/>
  <c r="G215" s="1"/>
  <c r="N472"/>
  <c r="G472" s="1"/>
  <c r="N20"/>
  <c r="G20" s="1"/>
  <c r="M470"/>
  <c r="O254"/>
  <c r="G254" s="1"/>
  <c r="K470" l="1"/>
  <c r="N471"/>
  <c r="G471" s="1"/>
  <c r="N19"/>
  <c r="G19" s="1"/>
  <c r="N470" l="1"/>
  <c r="G470" s="1"/>
</calcChain>
</file>

<file path=xl/sharedStrings.xml><?xml version="1.0" encoding="utf-8"?>
<sst xmlns="http://schemas.openxmlformats.org/spreadsheetml/2006/main" count="703" uniqueCount="185">
  <si>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</si>
  <si>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</si>
  <si>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</si>
  <si>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</si>
  <si>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</si>
  <si>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</si>
  <si>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</si>
  <si>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</si>
  <si>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</si>
  <si>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</si>
  <si>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</si>
  <si>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</si>
  <si>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</si>
  <si>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</si>
  <si>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</si>
  <si>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</si>
  <si>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</si>
  <si>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</si>
  <si>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</si>
  <si>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</si>
  <si>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</si>
  <si>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</si>
  <si>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</si>
  <si>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</si>
  <si>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</si>
  <si>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</si>
  <si>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</si>
  <si>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</si>
  <si>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</si>
  <si>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</si>
  <si>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</si>
  <si>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</si>
  <si>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</si>
  <si>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</si>
  <si>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</si>
  <si>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</si>
  <si>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</si>
  <si>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</si>
  <si>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</si>
  <si>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</si>
  <si>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</si>
  <si>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</si>
  <si>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</si>
  <si>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</si>
  <si>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</si>
  <si>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</si>
  <si>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</si>
  <si>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</si>
  <si>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</si>
  <si>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</si>
  <si>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</si>
  <si>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</si>
  <si>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</si>
  <si>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</si>
  <si>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</si>
  <si>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</si>
  <si>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</si>
  <si>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</si>
  <si>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</si>
  <si>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</si>
  <si>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</si>
  <si>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</si>
  <si>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</si>
  <si>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</si>
  <si>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</si>
  <si>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</si>
  <si>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</si>
  <si>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</si>
  <si>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</si>
  <si>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</si>
  <si>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</si>
  <si>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</si>
  <si>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</si>
  <si>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</si>
  <si>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</si>
  <si>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</si>
  <si>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</si>
  <si>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</si>
  <si>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</si>
  <si>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</si>
  <si>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</si>
  <si>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</si>
  <si>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</si>
  <si>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</si>
  <si>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</si>
  <si>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</si>
  <si>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</si>
  <si>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</si>
  <si>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</si>
  <si>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</si>
  <si>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</si>
  <si>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</si>
  <si>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</si>
  <si>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</si>
  <si>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</si>
  <si>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</si>
  <si>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</si>
  <si>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</si>
  <si>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</si>
  <si>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</si>
  <si>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</si>
  <si>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</si>
  <si>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</si>
  <si>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</si>
  <si>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</si>
  <si>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</si>
  <si>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</si>
  <si>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</si>
  <si>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</si>
  <si>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</si>
  <si>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</si>
  <si>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</si>
  <si>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</si>
  <si>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</si>
  <si>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</si>
  <si>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</si>
  <si>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</si>
  <si>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</si>
  <si>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</si>
  <si>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</si>
  <si>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</si>
  <si>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</si>
  <si>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</si>
  <si>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</si>
  <si>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</si>
  <si>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</si>
  <si>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</si>
  <si>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</si>
  <si>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</si>
  <si>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</si>
  <si>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</si>
  <si>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</si>
  <si>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</si>
  <si>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</si>
  <si>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</si>
  <si>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</si>
  <si>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</si>
  <si>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</si>
  <si>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</si>
  <si>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</si>
  <si>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</si>
  <si>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</si>
  <si>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</si>
  <si>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</si>
  <si>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</si>
  <si>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</si>
  <si>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</si>
  <si>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</si>
  <si>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</si>
  <si>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</si>
  <si>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</si>
  <si>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</si>
  <si>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</si>
  <si>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</si>
  <si>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</si>
  <si>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</si>
  <si>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</si>
  <si>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</si>
  <si>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</si>
  <si>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</si>
  <si>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</si>
  <si>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</si>
  <si>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</si>
  <si>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</si>
  <si>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</si>
  <si>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</si>
  <si>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</si>
  <si>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</si>
  <si>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</si>
  <si>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</si>
  <si>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</si>
  <si>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</si>
  <si>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Подпрограмма 1 – Поддержка дорожного хозяйства Петровского сельского поселения Омского муниципального района Омской области на 2014-2026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</si>
  <si>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2014-2026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</si>
  <si>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2014-2026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</si>
  <si>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2014-2026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</si>
  <si>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2014-2026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</si>
  <si>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2015-2026 годы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</si>
  <si>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</si>
  <si>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</si>
  <si>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</si>
  <si>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</si>
  <si>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</si>
  <si>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</si>
  <si>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от 11.03.2024 № 29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</si>
</sst>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7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9" xfId="0" applyFont="1" applyBorder="1" applyAlignment="1">
      <alignment horizontal="left" vertical="top" wrapText="1" inden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0" borderId="0" xfId="0" applyFont="1" applyAlignment="1">
      <alignment horizontal="right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78"/>
  <sheetViews>
    <sheetView tabSelected="1" topLeftCell="K130" zoomScale="75" zoomScaleNormal="75" workbookViewId="0">
      <selection activeCell="AG31" sqref="AG31:AG36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1.140625" style="19" bestFit="1" customWidth="1"/>
    <col min="11" max="11" width="12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0" width="13.85546875" style="22" customWidth="1"/>
    <col min="21" max="21" width="10.7109375" style="18" customWidth="1"/>
    <col min="22" max="22" width="9.140625" style="18"/>
    <col min="23" max="23" width="9.28515625" style="18" bestFit="1" customWidth="1"/>
    <col min="24" max="26" width="9.42578125" style="18" bestFit="1" customWidth="1"/>
    <col min="27" max="28" width="9.28515625" style="18" bestFit="1" customWidth="1"/>
    <col min="29" max="30" width="9.28515625" style="20" bestFit="1" customWidth="1"/>
    <col min="31" max="31" width="9.28515625" style="18" bestFit="1" customWidth="1"/>
    <col min="32" max="32" width="9.28515625" style="20" bestFit="1" customWidth="1"/>
    <col min="33" max="34" width="9.28515625" style="18" bestFit="1" customWidth="1"/>
    <col min="35" max="35" width="9.28515625" style="18" customWidth="1"/>
    <col min="36" max="36" width="9.28515625" style="18" bestFit="1" customWidth="1"/>
    <col min="37" max="16384" width="9.140625" style="18"/>
  </cols>
  <sheetData>
    <row r="1" spans="1:36" s="13" customFormat="1" ht="15" customHeight="1">
      <c r="E1" s="256" t="s">
        <v>179</v>
      </c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15"/>
    </row>
    <row r="2" spans="1:36" s="13" customFormat="1" ht="15" customHeight="1">
      <c r="E2" s="256" t="s">
        <v>178</v>
      </c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256"/>
      <c r="AD2" s="256"/>
      <c r="AE2" s="256"/>
      <c r="AF2" s="15"/>
    </row>
    <row r="3" spans="1:36" s="13" customFormat="1" ht="16.5" customHeight="1">
      <c r="E3" s="256" t="s">
        <v>180</v>
      </c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15"/>
    </row>
    <row r="4" spans="1:36" s="13" customFormat="1" ht="12.75" customHeight="1">
      <c r="E4" s="256" t="s">
        <v>184</v>
      </c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123"/>
    </row>
    <row r="5" spans="1:36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AC5" s="15"/>
      <c r="AD5" s="15"/>
      <c r="AF5" s="15"/>
    </row>
    <row r="6" spans="1:36" s="13" customFormat="1" ht="18.75" customHeight="1">
      <c r="D6" s="180" t="s">
        <v>140</v>
      </c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C6" s="15"/>
      <c r="AD6" s="15"/>
      <c r="AF6" s="15"/>
    </row>
    <row r="7" spans="1:36" s="13" customFormat="1" ht="21.75" customHeight="1">
      <c r="D7" s="180" t="s">
        <v>141</v>
      </c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C7" s="15"/>
      <c r="AD7" s="15"/>
      <c r="AF7" s="15"/>
    </row>
    <row r="8" spans="1:36" s="13" customFormat="1" ht="37.5" customHeight="1">
      <c r="D8" s="181" t="s">
        <v>169</v>
      </c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C8" s="15"/>
      <c r="AD8" s="15"/>
      <c r="AF8" s="15"/>
    </row>
    <row r="9" spans="1:36" ht="12.75" customHeight="1"/>
    <row r="10" spans="1:36" ht="12.75" customHeight="1" thickBot="1"/>
    <row r="11" spans="1:36" ht="12.75" customHeight="1" thickBot="1">
      <c r="A11" s="23" t="s">
        <v>74</v>
      </c>
      <c r="B11" s="24" t="s">
        <v>76</v>
      </c>
      <c r="C11" s="183" t="s">
        <v>78</v>
      </c>
      <c r="D11" s="163"/>
      <c r="E11" s="183" t="s">
        <v>79</v>
      </c>
      <c r="F11" s="264" t="s">
        <v>80</v>
      </c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6"/>
      <c r="U11" s="258" t="s">
        <v>81</v>
      </c>
      <c r="V11" s="258"/>
      <c r="W11" s="258"/>
      <c r="X11" s="258"/>
      <c r="Y11" s="258"/>
      <c r="Z11" s="258"/>
      <c r="AA11" s="258"/>
      <c r="AB11" s="258"/>
      <c r="AC11" s="258"/>
      <c r="AD11" s="254"/>
      <c r="AE11" s="254"/>
      <c r="AF11" s="254"/>
      <c r="AG11" s="254"/>
      <c r="AH11" s="254"/>
      <c r="AI11" s="254"/>
      <c r="AJ11" s="255"/>
    </row>
    <row r="12" spans="1:36" ht="39" thickBot="1">
      <c r="A12" s="25" t="s">
        <v>75</v>
      </c>
      <c r="B12" s="26" t="s">
        <v>77</v>
      </c>
      <c r="C12" s="184"/>
      <c r="D12" s="165"/>
      <c r="E12" s="185"/>
      <c r="F12" s="267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9"/>
      <c r="U12" s="152" t="s">
        <v>76</v>
      </c>
      <c r="V12" s="187" t="s">
        <v>82</v>
      </c>
      <c r="W12" s="257" t="s">
        <v>83</v>
      </c>
      <c r="X12" s="258"/>
      <c r="Y12" s="258"/>
      <c r="Z12" s="258"/>
      <c r="AA12" s="258"/>
      <c r="AB12" s="258"/>
      <c r="AC12" s="258"/>
      <c r="AD12" s="254"/>
      <c r="AE12" s="254"/>
      <c r="AF12" s="254"/>
      <c r="AG12" s="254"/>
      <c r="AH12" s="254"/>
      <c r="AI12" s="254"/>
      <c r="AJ12" s="255"/>
    </row>
    <row r="13" spans="1:36" ht="31.5" customHeight="1" thickBot="1">
      <c r="A13" s="27"/>
      <c r="B13" s="28"/>
      <c r="C13" s="26" t="s">
        <v>84</v>
      </c>
      <c r="D13" s="24" t="s">
        <v>86</v>
      </c>
      <c r="E13" s="143"/>
      <c r="F13" s="26"/>
      <c r="G13" s="188" t="s">
        <v>89</v>
      </c>
      <c r="H13" s="270" t="s">
        <v>90</v>
      </c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2"/>
      <c r="U13" s="153"/>
      <c r="V13" s="187"/>
      <c r="W13" s="187" t="s">
        <v>89</v>
      </c>
      <c r="X13" s="257" t="s">
        <v>90</v>
      </c>
      <c r="Y13" s="258"/>
      <c r="Z13" s="258"/>
      <c r="AA13" s="258"/>
      <c r="AB13" s="258"/>
      <c r="AC13" s="258"/>
      <c r="AD13" s="254"/>
      <c r="AE13" s="254"/>
      <c r="AF13" s="254"/>
      <c r="AG13" s="254"/>
      <c r="AH13" s="254"/>
      <c r="AI13" s="254"/>
      <c r="AJ13" s="255"/>
    </row>
    <row r="14" spans="1:36" ht="80.25" customHeight="1" thickBot="1">
      <c r="A14" s="29"/>
      <c r="B14" s="30"/>
      <c r="C14" s="31" t="s">
        <v>85</v>
      </c>
      <c r="D14" s="31" t="s">
        <v>87</v>
      </c>
      <c r="E14" s="144"/>
      <c r="F14" s="31" t="s">
        <v>88</v>
      </c>
      <c r="G14" s="186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186"/>
      <c r="V14" s="186"/>
      <c r="W14" s="186"/>
      <c r="X14" s="31">
        <v>2014</v>
      </c>
      <c r="Y14" s="38">
        <v>2015</v>
      </c>
      <c r="Z14" s="38">
        <v>2016</v>
      </c>
      <c r="AA14" s="38">
        <v>2017</v>
      </c>
      <c r="AB14" s="38">
        <v>2018</v>
      </c>
      <c r="AC14" s="39">
        <v>2019</v>
      </c>
      <c r="AD14" s="39">
        <v>2020</v>
      </c>
      <c r="AE14" s="38">
        <v>2021</v>
      </c>
      <c r="AF14" s="39">
        <v>2022</v>
      </c>
      <c r="AG14" s="38">
        <v>2023</v>
      </c>
      <c r="AH14" s="38">
        <v>2024</v>
      </c>
      <c r="AI14" s="38">
        <v>2025</v>
      </c>
      <c r="AJ14" s="38">
        <v>2026</v>
      </c>
    </row>
    <row r="15" spans="1:36" s="40" customFormat="1" ht="31.5" customHeight="1" thickBot="1">
      <c r="A15" s="259" t="s">
        <v>0</v>
      </c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  <c r="Y15" s="260"/>
      <c r="Z15" s="260"/>
      <c r="AA15" s="260"/>
      <c r="AB15" s="260"/>
      <c r="AC15" s="260"/>
      <c r="AD15" s="254"/>
      <c r="AE15" s="254"/>
      <c r="AF15" s="254"/>
      <c r="AG15" s="254"/>
      <c r="AH15" s="254"/>
      <c r="AI15" s="254"/>
      <c r="AJ15" s="255"/>
    </row>
    <row r="16" spans="1:36" s="40" customFormat="1" ht="31.5" customHeight="1" thickBot="1">
      <c r="A16" s="246" t="s">
        <v>1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247"/>
      <c r="R16" s="247"/>
      <c r="S16" s="247"/>
      <c r="T16" s="247"/>
      <c r="U16" s="247"/>
      <c r="V16" s="247"/>
      <c r="W16" s="247"/>
      <c r="X16" s="247"/>
      <c r="Y16" s="247"/>
      <c r="Z16" s="247"/>
      <c r="AA16" s="247"/>
      <c r="AB16" s="247"/>
      <c r="AC16" s="247"/>
      <c r="AD16" s="254"/>
      <c r="AE16" s="254"/>
      <c r="AF16" s="254"/>
      <c r="AG16" s="254"/>
      <c r="AH16" s="254"/>
      <c r="AI16" s="254"/>
      <c r="AJ16" s="255"/>
    </row>
    <row r="17" spans="1:36" s="40" customFormat="1">
      <c r="A17" s="261" t="s">
        <v>172</v>
      </c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62"/>
      <c r="AE17" s="262"/>
      <c r="AF17" s="262"/>
      <c r="AG17" s="262"/>
      <c r="AH17" s="262"/>
      <c r="AI17" s="262"/>
      <c r="AJ17" s="263"/>
    </row>
    <row r="18" spans="1:36" s="40" customFormat="1" ht="31.5" customHeight="1" thickBot="1">
      <c r="A18" s="273" t="s">
        <v>2</v>
      </c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74"/>
      <c r="U18" s="248"/>
      <c r="V18" s="248"/>
      <c r="W18" s="248"/>
      <c r="X18" s="248"/>
      <c r="Y18" s="248"/>
      <c r="Z18" s="248"/>
      <c r="AA18" s="248"/>
      <c r="AB18" s="248"/>
      <c r="AC18" s="248"/>
      <c r="AD18" s="275"/>
      <c r="AE18" s="275"/>
      <c r="AF18" s="275"/>
      <c r="AG18" s="275"/>
      <c r="AH18" s="275"/>
      <c r="AI18" s="275"/>
      <c r="AJ18" s="276"/>
    </row>
    <row r="19" spans="1:36" ht="13.5" thickBot="1">
      <c r="A19" s="215">
        <v>1</v>
      </c>
      <c r="B19" s="203" t="s">
        <v>3</v>
      </c>
      <c r="C19" s="203">
        <v>2014</v>
      </c>
      <c r="D19" s="203">
        <v>2025</v>
      </c>
      <c r="E19" s="203"/>
      <c r="F19" s="41" t="s">
        <v>4</v>
      </c>
      <c r="G19" s="42">
        <f>H19+I19+J19+K19+L19+M19+N19+O19+P19+Q19+R19+S19+T19</f>
        <v>32367246.16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T20" si="1">P20</f>
        <v>5142352.41</v>
      </c>
      <c r="Q19" s="44">
        <f t="shared" si="1"/>
        <v>9562005.7200000007</v>
      </c>
      <c r="R19" s="44">
        <f t="shared" si="1"/>
        <v>1601329.9</v>
      </c>
      <c r="S19" s="46">
        <f t="shared" si="1"/>
        <v>1545191.31</v>
      </c>
      <c r="T19" s="47">
        <f t="shared" si="1"/>
        <v>1487319.21</v>
      </c>
      <c r="U19" s="163"/>
      <c r="V19" s="140"/>
      <c r="W19" s="140"/>
      <c r="X19" s="140"/>
      <c r="Y19" s="140"/>
      <c r="Z19" s="140"/>
      <c r="AA19" s="140"/>
      <c r="AB19" s="140"/>
      <c r="AC19" s="145"/>
      <c r="AD19" s="145"/>
      <c r="AE19" s="140"/>
      <c r="AF19" s="145"/>
      <c r="AG19" s="140"/>
      <c r="AH19" s="140"/>
      <c r="AI19" s="48"/>
      <c r="AJ19" s="140"/>
    </row>
    <row r="20" spans="1:36" ht="51.75" thickBot="1">
      <c r="A20" s="216"/>
      <c r="B20" s="204"/>
      <c r="C20" s="204"/>
      <c r="D20" s="204"/>
      <c r="E20" s="204"/>
      <c r="F20" s="49" t="s">
        <v>5</v>
      </c>
      <c r="G20" s="42">
        <f t="shared" ref="G20:G22" si="2">H20+I20+J20+K20+L20+M20+N20+O20+P20+Q20+R20+S20+T20</f>
        <v>32367246.16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1601329.9</v>
      </c>
      <c r="S20" s="52">
        <f t="shared" si="1"/>
        <v>1545191.31</v>
      </c>
      <c r="T20" s="53">
        <f t="shared" si="1"/>
        <v>1487319.21</v>
      </c>
      <c r="U20" s="164"/>
      <c r="V20" s="143"/>
      <c r="W20" s="143"/>
      <c r="X20" s="143"/>
      <c r="Y20" s="143"/>
      <c r="Z20" s="143"/>
      <c r="AA20" s="143"/>
      <c r="AB20" s="143"/>
      <c r="AC20" s="146"/>
      <c r="AD20" s="146"/>
      <c r="AE20" s="143"/>
      <c r="AF20" s="146"/>
      <c r="AG20" s="143"/>
      <c r="AH20" s="143"/>
      <c r="AI20" s="109"/>
      <c r="AJ20" s="143"/>
    </row>
    <row r="21" spans="1:36" ht="64.5" thickBot="1">
      <c r="A21" s="216"/>
      <c r="B21" s="204"/>
      <c r="C21" s="204"/>
      <c r="D21" s="204"/>
      <c r="E21" s="204"/>
      <c r="F21" s="49" t="s">
        <v>6</v>
      </c>
      <c r="G21" s="42">
        <f t="shared" si="2"/>
        <v>19263869.430000003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1601329.9</v>
      </c>
      <c r="S21" s="52">
        <f t="shared" ref="S21:T21" si="5">S25</f>
        <v>1545191.31</v>
      </c>
      <c r="T21" s="54">
        <f t="shared" si="5"/>
        <v>1487319.21</v>
      </c>
      <c r="U21" s="164"/>
      <c r="V21" s="143"/>
      <c r="W21" s="143"/>
      <c r="X21" s="143"/>
      <c r="Y21" s="143"/>
      <c r="Z21" s="143"/>
      <c r="AA21" s="143"/>
      <c r="AB21" s="143"/>
      <c r="AC21" s="146"/>
      <c r="AD21" s="146"/>
      <c r="AE21" s="143"/>
      <c r="AF21" s="146"/>
      <c r="AG21" s="143"/>
      <c r="AH21" s="143"/>
      <c r="AI21" s="109"/>
      <c r="AJ21" s="143"/>
    </row>
    <row r="22" spans="1:36" ht="64.5" thickBot="1">
      <c r="A22" s="216"/>
      <c r="B22" s="204"/>
      <c r="C22" s="204"/>
      <c r="D22" s="204"/>
      <c r="E22" s="204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T22" si="6">R28</f>
        <v>0</v>
      </c>
      <c r="S22" s="50">
        <f t="shared" si="6"/>
        <v>0</v>
      </c>
      <c r="T22" s="50">
        <f t="shared" si="6"/>
        <v>0</v>
      </c>
      <c r="U22" s="164"/>
      <c r="V22" s="143"/>
      <c r="W22" s="143"/>
      <c r="X22" s="143"/>
      <c r="Y22" s="143"/>
      <c r="Z22" s="143"/>
      <c r="AA22" s="143"/>
      <c r="AB22" s="143"/>
      <c r="AC22" s="146"/>
      <c r="AD22" s="146"/>
      <c r="AE22" s="143"/>
      <c r="AF22" s="146"/>
      <c r="AG22" s="143"/>
      <c r="AH22" s="143"/>
      <c r="AI22" s="109"/>
      <c r="AJ22" s="143"/>
    </row>
    <row r="23" spans="1:36" ht="51.75" thickBot="1">
      <c r="A23" s="216"/>
      <c r="B23" s="204"/>
      <c r="C23" s="204"/>
      <c r="D23" s="204"/>
      <c r="E23" s="204"/>
      <c r="F23" s="49" t="s">
        <v>8</v>
      </c>
      <c r="G23" s="50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164"/>
      <c r="V23" s="143"/>
      <c r="W23" s="143"/>
      <c r="X23" s="143"/>
      <c r="Y23" s="143"/>
      <c r="Z23" s="143"/>
      <c r="AA23" s="143"/>
      <c r="AB23" s="143"/>
      <c r="AC23" s="146"/>
      <c r="AD23" s="146"/>
      <c r="AE23" s="143"/>
      <c r="AF23" s="146"/>
      <c r="AG23" s="143"/>
      <c r="AH23" s="143"/>
      <c r="AI23" s="109"/>
      <c r="AJ23" s="143"/>
    </row>
    <row r="24" spans="1:36" ht="26.25" thickBot="1">
      <c r="A24" s="217"/>
      <c r="B24" s="205"/>
      <c r="C24" s="205"/>
      <c r="D24" s="205"/>
      <c r="E24" s="205"/>
      <c r="F24" s="56" t="s">
        <v>9</v>
      </c>
      <c r="G24" s="57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165"/>
      <c r="V24" s="144"/>
      <c r="W24" s="144"/>
      <c r="X24" s="144"/>
      <c r="Y24" s="144"/>
      <c r="Z24" s="144"/>
      <c r="AA24" s="144"/>
      <c r="AB24" s="144"/>
      <c r="AC24" s="147"/>
      <c r="AD24" s="147"/>
      <c r="AE24" s="144"/>
      <c r="AF24" s="147"/>
      <c r="AG24" s="144"/>
      <c r="AH24" s="144"/>
      <c r="AI24" s="110"/>
      <c r="AJ24" s="144"/>
    </row>
    <row r="25" spans="1:36" ht="13.5" thickBot="1">
      <c r="A25" s="219" t="s">
        <v>91</v>
      </c>
      <c r="B25" s="203" t="s">
        <v>10</v>
      </c>
      <c r="C25" s="203">
        <v>2014</v>
      </c>
      <c r="D25" s="203">
        <v>2025</v>
      </c>
      <c r="E25" s="215"/>
      <c r="F25" s="60" t="s">
        <v>4</v>
      </c>
      <c r="G25" s="44">
        <f>H25+I25+J25+K25+L25+M25+N25+O25+P25+Q25+R25+S25+T25</f>
        <v>24368048.680000003</v>
      </c>
      <c r="H25" s="61">
        <v>3935117.39</v>
      </c>
      <c r="I25" s="61">
        <v>0</v>
      </c>
      <c r="J25" s="62">
        <f>J19</f>
        <v>1512508.92</v>
      </c>
      <c r="K25" s="61">
        <f t="shared" ref="K25:O26" si="7">K26</f>
        <v>1570031.42</v>
      </c>
      <c r="L25" s="62">
        <f t="shared" si="7"/>
        <v>474036.3</v>
      </c>
      <c r="M25" s="61">
        <f t="shared" si="7"/>
        <v>1553962.35</v>
      </c>
      <c r="N25" s="61">
        <f t="shared" si="7"/>
        <v>1066374.55</v>
      </c>
      <c r="O25" s="61">
        <f t="shared" si="7"/>
        <v>2917016.68</v>
      </c>
      <c r="P25" s="61">
        <f>P26</f>
        <v>5142352.41</v>
      </c>
      <c r="Q25" s="61">
        <f>Q26</f>
        <v>1562808.2400000002</v>
      </c>
      <c r="R25" s="61">
        <f>R26</f>
        <v>1601329.9</v>
      </c>
      <c r="S25" s="63">
        <f>S26</f>
        <v>1545191.31</v>
      </c>
      <c r="T25" s="63">
        <f>T26</f>
        <v>1487319.21</v>
      </c>
      <c r="U25" s="163"/>
      <c r="V25" s="140"/>
      <c r="W25" s="140"/>
      <c r="X25" s="140"/>
      <c r="Y25" s="140"/>
      <c r="Z25" s="140"/>
      <c r="AA25" s="140"/>
      <c r="AB25" s="140"/>
      <c r="AC25" s="145"/>
      <c r="AD25" s="145"/>
      <c r="AE25" s="140"/>
      <c r="AF25" s="145"/>
      <c r="AG25" s="140"/>
      <c r="AH25" s="140"/>
      <c r="AI25" s="48"/>
      <c r="AJ25" s="140"/>
    </row>
    <row r="26" spans="1:36" ht="51.75" thickBot="1">
      <c r="A26" s="220"/>
      <c r="B26" s="204"/>
      <c r="C26" s="204"/>
      <c r="D26" s="204"/>
      <c r="E26" s="216"/>
      <c r="F26" s="49" t="s">
        <v>5</v>
      </c>
      <c r="G26" s="44">
        <f t="shared" ref="G26:G28" si="8">H26+I26+J26+K26+L26+M26+N26+O26+P26+Q26+R26+S26+T26</f>
        <v>24368048.680000003</v>
      </c>
      <c r="H26" s="50">
        <v>3935117.39</v>
      </c>
      <c r="I26" s="50">
        <v>0</v>
      </c>
      <c r="J26" s="51">
        <f>J25</f>
        <v>1512508.92</v>
      </c>
      <c r="K26" s="50">
        <f t="shared" si="7"/>
        <v>1570031.42</v>
      </c>
      <c r="L26" s="51">
        <f t="shared" si="7"/>
        <v>474036.3</v>
      </c>
      <c r="M26" s="50">
        <f t="shared" si="7"/>
        <v>1553962.35</v>
      </c>
      <c r="N26" s="50">
        <f t="shared" si="7"/>
        <v>1066374.55</v>
      </c>
      <c r="O26" s="50">
        <f t="shared" si="7"/>
        <v>2917016.68</v>
      </c>
      <c r="P26" s="50">
        <f>P27+P28</f>
        <v>5142352.41</v>
      </c>
      <c r="Q26" s="50">
        <f t="shared" ref="Q26:S26" si="9">Q27+Q28</f>
        <v>1562808.2400000002</v>
      </c>
      <c r="R26" s="50">
        <f t="shared" si="9"/>
        <v>1601329.9</v>
      </c>
      <c r="S26" s="52">
        <f t="shared" si="9"/>
        <v>1545191.31</v>
      </c>
      <c r="T26" s="54">
        <f t="shared" ref="T26" si="10">T27+T28</f>
        <v>1487319.21</v>
      </c>
      <c r="U26" s="164"/>
      <c r="V26" s="143"/>
      <c r="W26" s="143"/>
      <c r="X26" s="143"/>
      <c r="Y26" s="143"/>
      <c r="Z26" s="143"/>
      <c r="AA26" s="143"/>
      <c r="AB26" s="143"/>
      <c r="AC26" s="146"/>
      <c r="AD26" s="146"/>
      <c r="AE26" s="143"/>
      <c r="AF26" s="146"/>
      <c r="AG26" s="143"/>
      <c r="AH26" s="143"/>
      <c r="AI26" s="109"/>
      <c r="AJ26" s="143"/>
    </row>
    <row r="27" spans="1:36" ht="64.5" thickBot="1">
      <c r="A27" s="220"/>
      <c r="B27" s="204"/>
      <c r="C27" s="204"/>
      <c r="D27" s="204"/>
      <c r="E27" s="216"/>
      <c r="F27" s="49" t="s">
        <v>6</v>
      </c>
      <c r="G27" s="44">
        <f t="shared" si="8"/>
        <v>19263869.430000003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1">K31+K37+K43</f>
        <v>1570031.42</v>
      </c>
      <c r="L27" s="51">
        <f t="shared" si="11"/>
        <v>474036.3</v>
      </c>
      <c r="M27" s="50">
        <f t="shared" si="11"/>
        <v>1553962.35</v>
      </c>
      <c r="N27" s="50">
        <f t="shared" si="11"/>
        <v>1066374.55</v>
      </c>
      <c r="O27" s="50">
        <f t="shared" si="11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:S27" si="12">R31+R37+R43</f>
        <v>1601329.9</v>
      </c>
      <c r="S27" s="52">
        <f t="shared" si="12"/>
        <v>1545191.31</v>
      </c>
      <c r="T27" s="54">
        <f t="shared" ref="T27" si="13">T31+T37+T43</f>
        <v>1487319.21</v>
      </c>
      <c r="U27" s="164"/>
      <c r="V27" s="143"/>
      <c r="W27" s="143"/>
      <c r="X27" s="143"/>
      <c r="Y27" s="143"/>
      <c r="Z27" s="143"/>
      <c r="AA27" s="143"/>
      <c r="AB27" s="143"/>
      <c r="AC27" s="146"/>
      <c r="AD27" s="146"/>
      <c r="AE27" s="143"/>
      <c r="AF27" s="146"/>
      <c r="AG27" s="143"/>
      <c r="AH27" s="143"/>
      <c r="AI27" s="109"/>
      <c r="AJ27" s="143"/>
    </row>
    <row r="28" spans="1:36" ht="64.5" thickBot="1">
      <c r="A28" s="220"/>
      <c r="B28" s="204"/>
      <c r="C28" s="204"/>
      <c r="D28" s="204"/>
      <c r="E28" s="216"/>
      <c r="F28" s="49" t="s">
        <v>7</v>
      </c>
      <c r="G28" s="44">
        <f t="shared" si="8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T28" si="14">Q34</f>
        <v>0</v>
      </c>
      <c r="R28" s="50">
        <f t="shared" si="14"/>
        <v>0</v>
      </c>
      <c r="S28" s="50">
        <f t="shared" si="14"/>
        <v>0</v>
      </c>
      <c r="T28" s="50">
        <f t="shared" si="14"/>
        <v>0</v>
      </c>
      <c r="U28" s="164"/>
      <c r="V28" s="143"/>
      <c r="W28" s="143"/>
      <c r="X28" s="143"/>
      <c r="Y28" s="143"/>
      <c r="Z28" s="143"/>
      <c r="AA28" s="143"/>
      <c r="AB28" s="143"/>
      <c r="AC28" s="146"/>
      <c r="AD28" s="146"/>
      <c r="AE28" s="143"/>
      <c r="AF28" s="146"/>
      <c r="AG28" s="143"/>
      <c r="AH28" s="143"/>
      <c r="AI28" s="109"/>
      <c r="AJ28" s="143"/>
    </row>
    <row r="29" spans="1:36" ht="51.75" thickBot="1">
      <c r="A29" s="220"/>
      <c r="B29" s="204"/>
      <c r="C29" s="204"/>
      <c r="D29" s="204"/>
      <c r="E29" s="216"/>
      <c r="F29" s="49" t="s">
        <v>8</v>
      </c>
      <c r="G29" s="50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164"/>
      <c r="V29" s="143"/>
      <c r="W29" s="143"/>
      <c r="X29" s="143"/>
      <c r="Y29" s="143"/>
      <c r="Z29" s="143"/>
      <c r="AA29" s="143"/>
      <c r="AB29" s="143"/>
      <c r="AC29" s="146"/>
      <c r="AD29" s="146"/>
      <c r="AE29" s="143"/>
      <c r="AF29" s="146"/>
      <c r="AG29" s="143"/>
      <c r="AH29" s="143"/>
      <c r="AI29" s="109"/>
      <c r="AJ29" s="143"/>
    </row>
    <row r="30" spans="1:36" ht="26.25" thickBot="1">
      <c r="A30" s="221"/>
      <c r="B30" s="205"/>
      <c r="C30" s="205"/>
      <c r="D30" s="205"/>
      <c r="E30" s="217"/>
      <c r="F30" s="49" t="s">
        <v>9</v>
      </c>
      <c r="G30" s="50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165"/>
      <c r="V30" s="144"/>
      <c r="W30" s="144"/>
      <c r="X30" s="144"/>
      <c r="Y30" s="144"/>
      <c r="Z30" s="144"/>
      <c r="AA30" s="144"/>
      <c r="AB30" s="144"/>
      <c r="AC30" s="147"/>
      <c r="AD30" s="147"/>
      <c r="AE30" s="144"/>
      <c r="AF30" s="147"/>
      <c r="AG30" s="144"/>
      <c r="AH30" s="144"/>
      <c r="AI30" s="110"/>
      <c r="AJ30" s="144"/>
    </row>
    <row r="31" spans="1:36" ht="12.75" customHeight="1" thickBot="1">
      <c r="A31" s="219" t="s">
        <v>92</v>
      </c>
      <c r="B31" s="203" t="s">
        <v>11</v>
      </c>
      <c r="C31" s="203">
        <v>2014</v>
      </c>
      <c r="D31" s="203">
        <v>2025</v>
      </c>
      <c r="E31" s="203"/>
      <c r="F31" s="41" t="s">
        <v>4</v>
      </c>
      <c r="G31" s="42">
        <f>H31+I31+J31+K31+L31+M31+N31+O31+P31+Q31+R31+Y31+S31+T31</f>
        <v>16753829.92</v>
      </c>
      <c r="H31" s="42">
        <v>3935117.39</v>
      </c>
      <c r="I31" s="42">
        <v>0</v>
      </c>
      <c r="J31" s="64">
        <f t="shared" ref="J31:T31" si="15">J32</f>
        <v>1405308.92</v>
      </c>
      <c r="K31" s="42">
        <f t="shared" si="15"/>
        <v>1458728.92</v>
      </c>
      <c r="L31" s="64">
        <f t="shared" si="15"/>
        <v>0</v>
      </c>
      <c r="M31" s="42">
        <f t="shared" si="15"/>
        <v>529153.96</v>
      </c>
      <c r="N31" s="42">
        <f t="shared" si="15"/>
        <v>710975.13</v>
      </c>
      <c r="O31" s="42">
        <f t="shared" si="15"/>
        <v>2286492</v>
      </c>
      <c r="P31" s="42">
        <f t="shared" si="15"/>
        <v>4128053.6</v>
      </c>
      <c r="Q31" s="42">
        <f t="shared" si="15"/>
        <v>0</v>
      </c>
      <c r="R31" s="42">
        <f t="shared" si="15"/>
        <v>700000</v>
      </c>
      <c r="S31" s="65">
        <f t="shared" si="15"/>
        <v>700000</v>
      </c>
      <c r="T31" s="47">
        <f t="shared" si="15"/>
        <v>900000</v>
      </c>
      <c r="U31" s="172" t="s">
        <v>12</v>
      </c>
      <c r="V31" s="131" t="s">
        <v>13</v>
      </c>
      <c r="W31" s="131">
        <f>X31+Y31+Z31+AA31+AB31+AD31+AE31</f>
        <v>17.196999999999999</v>
      </c>
      <c r="X31" s="140">
        <v>10</v>
      </c>
      <c r="Y31" s="140">
        <v>0</v>
      </c>
      <c r="Z31" s="140">
        <v>2</v>
      </c>
      <c r="AA31" s="140">
        <v>3</v>
      </c>
      <c r="AB31" s="140">
        <v>0</v>
      </c>
      <c r="AC31" s="145">
        <v>0</v>
      </c>
      <c r="AD31" s="145">
        <v>0</v>
      </c>
      <c r="AE31" s="140">
        <v>2.1970000000000001</v>
      </c>
      <c r="AF31" s="145">
        <v>4.6829999999999998</v>
      </c>
      <c r="AG31" s="215"/>
      <c r="AH31" s="140"/>
      <c r="AI31" s="48"/>
      <c r="AJ31" s="140"/>
    </row>
    <row r="32" spans="1:36" ht="51.75" thickBot="1">
      <c r="A32" s="220"/>
      <c r="B32" s="204"/>
      <c r="C32" s="204"/>
      <c r="D32" s="204"/>
      <c r="E32" s="204"/>
      <c r="F32" s="49" t="s">
        <v>5</v>
      </c>
      <c r="G32" s="42">
        <f t="shared" ref="G32:G34" si="16">H32+I32+J32+K32+L32+M32+N32+O32+P32+Q32+R32+Y32+S32+T32</f>
        <v>16753829.92</v>
      </c>
      <c r="H32" s="50">
        <v>3935117.39</v>
      </c>
      <c r="I32" s="50">
        <v>0</v>
      </c>
      <c r="J32" s="51">
        <v>1405308.92</v>
      </c>
      <c r="K32" s="50">
        <f t="shared" ref="K32:T32" si="17">K33</f>
        <v>1458728.92</v>
      </c>
      <c r="L32" s="51">
        <f t="shared" si="17"/>
        <v>0</v>
      </c>
      <c r="M32" s="50">
        <f t="shared" si="17"/>
        <v>529153.96</v>
      </c>
      <c r="N32" s="50">
        <f t="shared" si="17"/>
        <v>710975.13</v>
      </c>
      <c r="O32" s="50">
        <f t="shared" si="17"/>
        <v>2286492</v>
      </c>
      <c r="P32" s="50">
        <f>P33+P34</f>
        <v>4128053.6</v>
      </c>
      <c r="Q32" s="50">
        <f t="shared" si="17"/>
        <v>0</v>
      </c>
      <c r="R32" s="50">
        <f t="shared" si="17"/>
        <v>700000</v>
      </c>
      <c r="S32" s="52">
        <f t="shared" si="17"/>
        <v>700000</v>
      </c>
      <c r="T32" s="53">
        <f t="shared" si="17"/>
        <v>900000</v>
      </c>
      <c r="U32" s="173"/>
      <c r="V32" s="132"/>
      <c r="W32" s="132"/>
      <c r="X32" s="143"/>
      <c r="Y32" s="143"/>
      <c r="Z32" s="143"/>
      <c r="AA32" s="143"/>
      <c r="AB32" s="143"/>
      <c r="AC32" s="146"/>
      <c r="AD32" s="146"/>
      <c r="AE32" s="143"/>
      <c r="AF32" s="146"/>
      <c r="AG32" s="216"/>
      <c r="AH32" s="143"/>
      <c r="AI32" s="109"/>
      <c r="AJ32" s="143"/>
    </row>
    <row r="33" spans="1:36" ht="64.5" thickBot="1">
      <c r="A33" s="220"/>
      <c r="B33" s="204"/>
      <c r="C33" s="204"/>
      <c r="D33" s="204"/>
      <c r="E33" s="204"/>
      <c r="F33" s="49" t="s">
        <v>6</v>
      </c>
      <c r="G33" s="42">
        <f t="shared" si="16"/>
        <v>11649650.67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700000</v>
      </c>
      <c r="S33" s="52">
        <v>700000</v>
      </c>
      <c r="T33" s="54">
        <v>900000</v>
      </c>
      <c r="U33" s="173"/>
      <c r="V33" s="132"/>
      <c r="W33" s="132"/>
      <c r="X33" s="143"/>
      <c r="Y33" s="143"/>
      <c r="Z33" s="143"/>
      <c r="AA33" s="143"/>
      <c r="AB33" s="143"/>
      <c r="AC33" s="146"/>
      <c r="AD33" s="146"/>
      <c r="AE33" s="143"/>
      <c r="AF33" s="146"/>
      <c r="AG33" s="216"/>
      <c r="AH33" s="143"/>
      <c r="AI33" s="109"/>
      <c r="AJ33" s="143"/>
    </row>
    <row r="34" spans="1:36" ht="64.5" thickBot="1">
      <c r="A34" s="220"/>
      <c r="B34" s="204"/>
      <c r="C34" s="204"/>
      <c r="D34" s="204"/>
      <c r="E34" s="204"/>
      <c r="F34" s="49" t="s">
        <v>7</v>
      </c>
      <c r="G34" s="42">
        <f t="shared" si="16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173"/>
      <c r="V34" s="132"/>
      <c r="W34" s="132"/>
      <c r="X34" s="143"/>
      <c r="Y34" s="143"/>
      <c r="Z34" s="143"/>
      <c r="AA34" s="143"/>
      <c r="AB34" s="143"/>
      <c r="AC34" s="146"/>
      <c r="AD34" s="146"/>
      <c r="AE34" s="143"/>
      <c r="AF34" s="146"/>
      <c r="AG34" s="216"/>
      <c r="AH34" s="143"/>
      <c r="AI34" s="109"/>
      <c r="AJ34" s="143"/>
    </row>
    <row r="35" spans="1:36" ht="51.75" thickBot="1">
      <c r="A35" s="220"/>
      <c r="B35" s="204"/>
      <c r="C35" s="204"/>
      <c r="D35" s="204"/>
      <c r="E35" s="204"/>
      <c r="F35" s="49" t="s">
        <v>8</v>
      </c>
      <c r="G35" s="50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53"/>
      <c r="U35" s="173"/>
      <c r="V35" s="132"/>
      <c r="W35" s="132"/>
      <c r="X35" s="143"/>
      <c r="Y35" s="143"/>
      <c r="Z35" s="143"/>
      <c r="AA35" s="143"/>
      <c r="AB35" s="143"/>
      <c r="AC35" s="146"/>
      <c r="AD35" s="146"/>
      <c r="AE35" s="143"/>
      <c r="AF35" s="146"/>
      <c r="AG35" s="216"/>
      <c r="AH35" s="143"/>
      <c r="AI35" s="109"/>
      <c r="AJ35" s="143"/>
    </row>
    <row r="36" spans="1:36" ht="26.25" thickBot="1">
      <c r="A36" s="221"/>
      <c r="B36" s="205"/>
      <c r="C36" s="205"/>
      <c r="D36" s="205"/>
      <c r="E36" s="205"/>
      <c r="F36" s="49" t="s">
        <v>9</v>
      </c>
      <c r="G36" s="50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174"/>
      <c r="V36" s="133"/>
      <c r="W36" s="133"/>
      <c r="X36" s="144"/>
      <c r="Y36" s="144"/>
      <c r="Z36" s="144"/>
      <c r="AA36" s="144"/>
      <c r="AB36" s="144"/>
      <c r="AC36" s="147"/>
      <c r="AD36" s="147"/>
      <c r="AE36" s="144"/>
      <c r="AF36" s="147"/>
      <c r="AG36" s="217"/>
      <c r="AH36" s="144"/>
      <c r="AI36" s="110"/>
      <c r="AJ36" s="144"/>
    </row>
    <row r="37" spans="1:36" ht="12.75" customHeight="1" thickBot="1">
      <c r="A37" s="219" t="s">
        <v>93</v>
      </c>
      <c r="B37" s="203" t="s">
        <v>94</v>
      </c>
      <c r="C37" s="203">
        <v>2016</v>
      </c>
      <c r="D37" s="203">
        <v>2025</v>
      </c>
      <c r="E37" s="203"/>
      <c r="F37" s="41" t="s">
        <v>4</v>
      </c>
      <c r="G37" s="42">
        <f>H37+I37+J37+K37+L37+M37+N37+O37+P37+Q37+R37+S37+T37</f>
        <v>1918596</v>
      </c>
      <c r="H37" s="42">
        <v>0</v>
      </c>
      <c r="I37" s="42">
        <v>0</v>
      </c>
      <c r="J37" s="64">
        <v>107200</v>
      </c>
      <c r="K37" s="42">
        <f t="shared" ref="K37:T38" si="18">K38</f>
        <v>12800</v>
      </c>
      <c r="L37" s="64">
        <f t="shared" si="18"/>
        <v>345196</v>
      </c>
      <c r="M37" s="42">
        <f t="shared" si="18"/>
        <v>700000</v>
      </c>
      <c r="N37" s="42">
        <f t="shared" si="18"/>
        <v>25000</v>
      </c>
      <c r="O37" s="42">
        <f t="shared" si="18"/>
        <v>150000</v>
      </c>
      <c r="P37" s="42">
        <f t="shared" si="18"/>
        <v>83000</v>
      </c>
      <c r="Q37" s="42">
        <f t="shared" si="18"/>
        <v>75400</v>
      </c>
      <c r="R37" s="42">
        <f t="shared" si="18"/>
        <v>100000</v>
      </c>
      <c r="S37" s="65">
        <f t="shared" si="18"/>
        <v>120000</v>
      </c>
      <c r="T37" s="47">
        <f t="shared" si="18"/>
        <v>200000</v>
      </c>
      <c r="U37" s="172" t="s">
        <v>45</v>
      </c>
      <c r="V37" s="131" t="s">
        <v>43</v>
      </c>
      <c r="W37" s="131">
        <v>100</v>
      </c>
      <c r="X37" s="140">
        <v>0</v>
      </c>
      <c r="Y37" s="140">
        <v>0</v>
      </c>
      <c r="Z37" s="140">
        <v>100</v>
      </c>
      <c r="AA37" s="140">
        <v>100</v>
      </c>
      <c r="AB37" s="140">
        <v>100</v>
      </c>
      <c r="AC37" s="145">
        <v>91</v>
      </c>
      <c r="AD37" s="145">
        <v>100</v>
      </c>
      <c r="AE37" s="140">
        <v>100</v>
      </c>
      <c r="AF37" s="145">
        <v>100</v>
      </c>
      <c r="AG37" s="145">
        <v>100</v>
      </c>
      <c r="AH37" s="140"/>
      <c r="AI37" s="48"/>
      <c r="AJ37" s="140"/>
    </row>
    <row r="38" spans="1:36" ht="51.75" thickBot="1">
      <c r="A38" s="220"/>
      <c r="B38" s="204"/>
      <c r="C38" s="204"/>
      <c r="D38" s="204"/>
      <c r="E38" s="204"/>
      <c r="F38" s="49" t="s">
        <v>5</v>
      </c>
      <c r="G38" s="42">
        <f>H38+I38+J38+K38+L38+M38+N38+O38+P38+Q38+R38+S38+T38</f>
        <v>1918596</v>
      </c>
      <c r="H38" s="50">
        <v>0</v>
      </c>
      <c r="I38" s="50">
        <v>0</v>
      </c>
      <c r="J38" s="51">
        <f>J37</f>
        <v>107200</v>
      </c>
      <c r="K38" s="50">
        <f t="shared" si="18"/>
        <v>12800</v>
      </c>
      <c r="L38" s="51">
        <f t="shared" si="18"/>
        <v>345196</v>
      </c>
      <c r="M38" s="50">
        <f t="shared" si="18"/>
        <v>700000</v>
      </c>
      <c r="N38" s="50">
        <f t="shared" si="18"/>
        <v>25000</v>
      </c>
      <c r="O38" s="50">
        <f t="shared" si="18"/>
        <v>150000</v>
      </c>
      <c r="P38" s="50">
        <f t="shared" si="18"/>
        <v>83000</v>
      </c>
      <c r="Q38" s="50">
        <f t="shared" si="18"/>
        <v>75400</v>
      </c>
      <c r="R38" s="50">
        <f t="shared" si="18"/>
        <v>100000</v>
      </c>
      <c r="S38" s="52">
        <f t="shared" si="18"/>
        <v>120000</v>
      </c>
      <c r="T38" s="53">
        <f t="shared" si="18"/>
        <v>200000</v>
      </c>
      <c r="U38" s="173"/>
      <c r="V38" s="132"/>
      <c r="W38" s="132"/>
      <c r="X38" s="143"/>
      <c r="Y38" s="143"/>
      <c r="Z38" s="143"/>
      <c r="AA38" s="143"/>
      <c r="AB38" s="143"/>
      <c r="AC38" s="146"/>
      <c r="AD38" s="146"/>
      <c r="AE38" s="143"/>
      <c r="AF38" s="146"/>
      <c r="AG38" s="146"/>
      <c r="AH38" s="143"/>
      <c r="AI38" s="109"/>
      <c r="AJ38" s="143"/>
    </row>
    <row r="39" spans="1:36" ht="64.5" thickBot="1">
      <c r="A39" s="220"/>
      <c r="B39" s="204"/>
      <c r="C39" s="204"/>
      <c r="D39" s="204"/>
      <c r="E39" s="204"/>
      <c r="F39" s="49" t="s">
        <v>6</v>
      </c>
      <c r="G39" s="42">
        <f>H39+I39+J39+K39+L39+M39+N39+O39+P39+Q39+R39+S39+T39</f>
        <v>1918596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120000</v>
      </c>
      <c r="T39" s="54">
        <v>200000</v>
      </c>
      <c r="U39" s="173"/>
      <c r="V39" s="132"/>
      <c r="W39" s="132"/>
      <c r="X39" s="143"/>
      <c r="Y39" s="143"/>
      <c r="Z39" s="143"/>
      <c r="AA39" s="143"/>
      <c r="AB39" s="143"/>
      <c r="AC39" s="146"/>
      <c r="AD39" s="146"/>
      <c r="AE39" s="143"/>
      <c r="AF39" s="146"/>
      <c r="AG39" s="146"/>
      <c r="AH39" s="143"/>
      <c r="AI39" s="109"/>
      <c r="AJ39" s="143"/>
    </row>
    <row r="40" spans="1:36" ht="64.5" thickBot="1">
      <c r="A40" s="220"/>
      <c r="B40" s="204"/>
      <c r="C40" s="204"/>
      <c r="D40" s="204"/>
      <c r="E40" s="204"/>
      <c r="F40" s="49" t="s">
        <v>7</v>
      </c>
      <c r="G40" s="50"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53">
        <v>0</v>
      </c>
      <c r="U40" s="173"/>
      <c r="V40" s="132"/>
      <c r="W40" s="132"/>
      <c r="X40" s="143"/>
      <c r="Y40" s="143"/>
      <c r="Z40" s="143"/>
      <c r="AA40" s="143"/>
      <c r="AB40" s="143"/>
      <c r="AC40" s="146"/>
      <c r="AD40" s="146"/>
      <c r="AE40" s="143"/>
      <c r="AF40" s="146"/>
      <c r="AG40" s="146"/>
      <c r="AH40" s="143"/>
      <c r="AI40" s="109"/>
      <c r="AJ40" s="143"/>
    </row>
    <row r="41" spans="1:36" ht="51.75" thickBot="1">
      <c r="A41" s="220"/>
      <c r="B41" s="204"/>
      <c r="C41" s="204"/>
      <c r="D41" s="204"/>
      <c r="E41" s="204"/>
      <c r="F41" s="49" t="s">
        <v>8</v>
      </c>
      <c r="G41" s="50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173"/>
      <c r="V41" s="132"/>
      <c r="W41" s="132"/>
      <c r="X41" s="143"/>
      <c r="Y41" s="143"/>
      <c r="Z41" s="143"/>
      <c r="AA41" s="143"/>
      <c r="AB41" s="143"/>
      <c r="AC41" s="146"/>
      <c r="AD41" s="146"/>
      <c r="AE41" s="143"/>
      <c r="AF41" s="146"/>
      <c r="AG41" s="146"/>
      <c r="AH41" s="143"/>
      <c r="AI41" s="109"/>
      <c r="AJ41" s="143"/>
    </row>
    <row r="42" spans="1:36" ht="26.25" thickBot="1">
      <c r="A42" s="221"/>
      <c r="B42" s="205"/>
      <c r="C42" s="205"/>
      <c r="D42" s="205"/>
      <c r="E42" s="205"/>
      <c r="F42" s="49" t="s">
        <v>9</v>
      </c>
      <c r="G42" s="50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174"/>
      <c r="V42" s="133"/>
      <c r="W42" s="133"/>
      <c r="X42" s="144"/>
      <c r="Y42" s="144"/>
      <c r="Z42" s="144"/>
      <c r="AA42" s="144"/>
      <c r="AB42" s="144"/>
      <c r="AC42" s="147"/>
      <c r="AD42" s="147"/>
      <c r="AE42" s="144"/>
      <c r="AF42" s="147"/>
      <c r="AG42" s="147"/>
      <c r="AH42" s="144"/>
      <c r="AI42" s="110"/>
      <c r="AJ42" s="144"/>
    </row>
    <row r="43" spans="1:36" ht="12.75" customHeight="1" thickBot="1">
      <c r="A43" s="219" t="s">
        <v>95</v>
      </c>
      <c r="B43" s="203" t="s">
        <v>96</v>
      </c>
      <c r="C43" s="203">
        <v>2017</v>
      </c>
      <c r="D43" s="203">
        <v>2025</v>
      </c>
      <c r="E43" s="203"/>
      <c r="F43" s="41" t="s">
        <v>4</v>
      </c>
      <c r="G43" s="42">
        <f>H43+I43+J43+K43+L43+M43+N43+O43+P43+Q43+R43+S43+T43</f>
        <v>4232022.74</v>
      </c>
      <c r="H43" s="42">
        <v>0</v>
      </c>
      <c r="I43" s="42">
        <v>0</v>
      </c>
      <c r="J43" s="64">
        <v>0</v>
      </c>
      <c r="K43" s="42">
        <f t="shared" ref="K43:N44" si="19">K44</f>
        <v>98502.5</v>
      </c>
      <c r="L43" s="64">
        <f t="shared" si="19"/>
        <v>128840.3</v>
      </c>
      <c r="M43" s="42">
        <f t="shared" si="19"/>
        <v>324808.39</v>
      </c>
      <c r="N43" s="42">
        <f t="shared" si="19"/>
        <v>330399.42</v>
      </c>
      <c r="O43" s="42">
        <f t="shared" ref="O43:T44" si="20">O44</f>
        <v>480524.68000000005</v>
      </c>
      <c r="P43" s="42">
        <f t="shared" si="20"/>
        <v>470227.21</v>
      </c>
      <c r="Q43" s="42">
        <f t="shared" si="20"/>
        <v>484879.82</v>
      </c>
      <c r="R43" s="42">
        <f t="shared" si="20"/>
        <v>801329.9</v>
      </c>
      <c r="S43" s="69">
        <f t="shared" si="20"/>
        <v>725191.31</v>
      </c>
      <c r="T43" s="47">
        <f t="shared" si="20"/>
        <v>387319.21</v>
      </c>
      <c r="U43" s="172" t="s">
        <v>45</v>
      </c>
      <c r="V43" s="131" t="s">
        <v>43</v>
      </c>
      <c r="W43" s="131">
        <v>100</v>
      </c>
      <c r="X43" s="140">
        <v>0</v>
      </c>
      <c r="Y43" s="140">
        <v>0</v>
      </c>
      <c r="Z43" s="140">
        <v>0</v>
      </c>
      <c r="AA43" s="140">
        <v>100</v>
      </c>
      <c r="AB43" s="140">
        <v>100</v>
      </c>
      <c r="AC43" s="145">
        <v>50</v>
      </c>
      <c r="AD43" s="145">
        <v>100</v>
      </c>
      <c r="AE43" s="140">
        <v>91</v>
      </c>
      <c r="AF43" s="145">
        <v>100</v>
      </c>
      <c r="AG43" s="145">
        <v>100</v>
      </c>
      <c r="AH43" s="140"/>
      <c r="AI43" s="48"/>
      <c r="AJ43" s="140"/>
    </row>
    <row r="44" spans="1:36" ht="51.75" thickBot="1">
      <c r="A44" s="220"/>
      <c r="B44" s="204"/>
      <c r="C44" s="204"/>
      <c r="D44" s="204"/>
      <c r="E44" s="204"/>
      <c r="F44" s="49" t="s">
        <v>5</v>
      </c>
      <c r="G44" s="42">
        <f t="shared" ref="G44:G47" si="21">H44+I44+J44+K44+L44+M44+N44+O44+P44+Q44+R44+S44+T44</f>
        <v>4232022.74</v>
      </c>
      <c r="H44" s="50">
        <v>0</v>
      </c>
      <c r="I44" s="50">
        <v>0</v>
      </c>
      <c r="J44" s="51">
        <f>J43</f>
        <v>0</v>
      </c>
      <c r="K44" s="50">
        <f t="shared" si="19"/>
        <v>98502.5</v>
      </c>
      <c r="L44" s="51">
        <f t="shared" si="19"/>
        <v>128840.3</v>
      </c>
      <c r="M44" s="50">
        <f t="shared" si="19"/>
        <v>324808.39</v>
      </c>
      <c r="N44" s="50">
        <f t="shared" si="19"/>
        <v>330399.42</v>
      </c>
      <c r="O44" s="50">
        <f t="shared" si="20"/>
        <v>480524.68000000005</v>
      </c>
      <c r="P44" s="50">
        <f t="shared" si="20"/>
        <v>470227.21</v>
      </c>
      <c r="Q44" s="50">
        <f t="shared" si="20"/>
        <v>484879.82</v>
      </c>
      <c r="R44" s="52">
        <f t="shared" si="20"/>
        <v>801329.9</v>
      </c>
      <c r="S44" s="54">
        <f t="shared" si="20"/>
        <v>725191.31</v>
      </c>
      <c r="T44" s="54">
        <f t="shared" si="20"/>
        <v>387319.21</v>
      </c>
      <c r="U44" s="173"/>
      <c r="V44" s="132"/>
      <c r="W44" s="132"/>
      <c r="X44" s="143"/>
      <c r="Y44" s="143"/>
      <c r="Z44" s="143"/>
      <c r="AA44" s="143"/>
      <c r="AB44" s="143"/>
      <c r="AC44" s="146"/>
      <c r="AD44" s="146"/>
      <c r="AE44" s="143"/>
      <c r="AF44" s="146"/>
      <c r="AG44" s="146"/>
      <c r="AH44" s="143"/>
      <c r="AI44" s="109"/>
      <c r="AJ44" s="143"/>
    </row>
    <row r="45" spans="1:36" ht="64.5" thickBot="1">
      <c r="A45" s="220"/>
      <c r="B45" s="204"/>
      <c r="C45" s="204"/>
      <c r="D45" s="204"/>
      <c r="E45" s="204"/>
      <c r="F45" s="49" t="s">
        <v>6</v>
      </c>
      <c r="G45" s="42">
        <f t="shared" si="21"/>
        <v>4232022.74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801329.9</v>
      </c>
      <c r="S45" s="52">
        <v>725191.31</v>
      </c>
      <c r="T45" s="54">
        <v>387319.21</v>
      </c>
      <c r="U45" s="173"/>
      <c r="V45" s="132"/>
      <c r="W45" s="132"/>
      <c r="X45" s="143"/>
      <c r="Y45" s="143"/>
      <c r="Z45" s="143"/>
      <c r="AA45" s="143"/>
      <c r="AB45" s="143"/>
      <c r="AC45" s="146"/>
      <c r="AD45" s="146"/>
      <c r="AE45" s="143"/>
      <c r="AF45" s="146"/>
      <c r="AG45" s="146"/>
      <c r="AH45" s="143"/>
      <c r="AI45" s="109"/>
      <c r="AJ45" s="143"/>
    </row>
    <row r="46" spans="1:36" ht="64.5" thickBot="1">
      <c r="A46" s="220"/>
      <c r="B46" s="204"/>
      <c r="C46" s="204"/>
      <c r="D46" s="204"/>
      <c r="E46" s="204"/>
      <c r="F46" s="49" t="s">
        <v>7</v>
      </c>
      <c r="G46" s="42">
        <f t="shared" si="21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173"/>
      <c r="V46" s="132"/>
      <c r="W46" s="132"/>
      <c r="X46" s="143"/>
      <c r="Y46" s="143"/>
      <c r="Z46" s="143"/>
      <c r="AA46" s="143"/>
      <c r="AB46" s="143"/>
      <c r="AC46" s="146"/>
      <c r="AD46" s="146"/>
      <c r="AE46" s="143"/>
      <c r="AF46" s="146"/>
      <c r="AG46" s="146"/>
      <c r="AH46" s="143"/>
      <c r="AI46" s="109"/>
      <c r="AJ46" s="143"/>
    </row>
    <row r="47" spans="1:36" ht="51.75" thickBot="1">
      <c r="A47" s="220"/>
      <c r="B47" s="204"/>
      <c r="C47" s="204"/>
      <c r="D47" s="204"/>
      <c r="E47" s="204"/>
      <c r="F47" s="49" t="s">
        <v>8</v>
      </c>
      <c r="G47" s="42">
        <f t="shared" si="21"/>
        <v>0</v>
      </c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173"/>
      <c r="V47" s="132"/>
      <c r="W47" s="132"/>
      <c r="X47" s="143"/>
      <c r="Y47" s="143"/>
      <c r="Z47" s="143"/>
      <c r="AA47" s="143"/>
      <c r="AB47" s="143"/>
      <c r="AC47" s="146"/>
      <c r="AD47" s="146"/>
      <c r="AE47" s="143"/>
      <c r="AF47" s="146"/>
      <c r="AG47" s="146"/>
      <c r="AH47" s="143"/>
      <c r="AI47" s="109"/>
      <c r="AJ47" s="143"/>
    </row>
    <row r="48" spans="1:36" ht="26.25" thickBot="1">
      <c r="A48" s="221"/>
      <c r="B48" s="205"/>
      <c r="C48" s="205"/>
      <c r="D48" s="205"/>
      <c r="E48" s="205"/>
      <c r="F48" s="49" t="s">
        <v>9</v>
      </c>
      <c r="G48" s="50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174"/>
      <c r="V48" s="133"/>
      <c r="W48" s="133"/>
      <c r="X48" s="144"/>
      <c r="Y48" s="144"/>
      <c r="Z48" s="144"/>
      <c r="AA48" s="144"/>
      <c r="AB48" s="144"/>
      <c r="AC48" s="147"/>
      <c r="AD48" s="147"/>
      <c r="AE48" s="144"/>
      <c r="AF48" s="147"/>
      <c r="AG48" s="147"/>
      <c r="AH48" s="144"/>
      <c r="AI48" s="110"/>
      <c r="AJ48" s="144"/>
    </row>
    <row r="49" spans="1:36" ht="13.5" thickBot="1">
      <c r="A49" s="219" t="s">
        <v>157</v>
      </c>
      <c r="B49" s="203" t="s">
        <v>168</v>
      </c>
      <c r="C49" s="203">
        <v>2017</v>
      </c>
      <c r="D49" s="203">
        <v>2025</v>
      </c>
      <c r="E49" s="203"/>
      <c r="F49" s="41" t="s">
        <v>4</v>
      </c>
      <c r="G49" s="42">
        <f>H49+I49+J49+K49+L49+M49+N49+O49+P49+Q49+R49+S49</f>
        <v>0</v>
      </c>
      <c r="H49" s="42">
        <v>0</v>
      </c>
      <c r="I49" s="42">
        <v>0</v>
      </c>
      <c r="J49" s="64">
        <v>0</v>
      </c>
      <c r="K49" s="42">
        <f t="shared" ref="K49:T50" si="22">K50</f>
        <v>0</v>
      </c>
      <c r="L49" s="64">
        <f t="shared" si="22"/>
        <v>0</v>
      </c>
      <c r="M49" s="42">
        <f t="shared" si="22"/>
        <v>0</v>
      </c>
      <c r="N49" s="42">
        <f t="shared" si="22"/>
        <v>0</v>
      </c>
      <c r="O49" s="42">
        <f t="shared" si="22"/>
        <v>0</v>
      </c>
      <c r="P49" s="42">
        <f t="shared" si="22"/>
        <v>0</v>
      </c>
      <c r="Q49" s="42">
        <f t="shared" si="22"/>
        <v>0</v>
      </c>
      <c r="R49" s="42">
        <f t="shared" si="22"/>
        <v>0</v>
      </c>
      <c r="S49" s="65">
        <f t="shared" si="22"/>
        <v>0</v>
      </c>
      <c r="T49" s="47">
        <f t="shared" si="22"/>
        <v>0</v>
      </c>
      <c r="U49" s="172" t="s">
        <v>45</v>
      </c>
      <c r="V49" s="131" t="s">
        <v>43</v>
      </c>
      <c r="W49" s="131">
        <v>100</v>
      </c>
      <c r="X49" s="140">
        <v>0</v>
      </c>
      <c r="Y49" s="140">
        <v>0</v>
      </c>
      <c r="Z49" s="140">
        <v>0</v>
      </c>
      <c r="AA49" s="140">
        <v>100</v>
      </c>
      <c r="AB49" s="140">
        <v>100</v>
      </c>
      <c r="AC49" s="145">
        <v>50</v>
      </c>
      <c r="AD49" s="145">
        <v>100</v>
      </c>
      <c r="AE49" s="140">
        <v>91</v>
      </c>
      <c r="AF49" s="145">
        <v>100</v>
      </c>
      <c r="AG49" s="145">
        <v>100</v>
      </c>
      <c r="AH49" s="140"/>
      <c r="AI49" s="48"/>
      <c r="AJ49" s="140"/>
    </row>
    <row r="50" spans="1:36" ht="51.75" thickBot="1">
      <c r="A50" s="220"/>
      <c r="B50" s="204"/>
      <c r="C50" s="204"/>
      <c r="D50" s="204"/>
      <c r="E50" s="204"/>
      <c r="F50" s="49" t="s">
        <v>5</v>
      </c>
      <c r="G50" s="50">
        <f>H50+I50+J50+K50+L50+M50+N50+O50+P50+Q50+R50+S50</f>
        <v>0</v>
      </c>
      <c r="H50" s="50">
        <v>0</v>
      </c>
      <c r="I50" s="50">
        <v>0</v>
      </c>
      <c r="J50" s="51">
        <f>J49</f>
        <v>0</v>
      </c>
      <c r="K50" s="50">
        <f t="shared" si="22"/>
        <v>0</v>
      </c>
      <c r="L50" s="51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0</v>
      </c>
      <c r="Q50" s="50">
        <f t="shared" si="22"/>
        <v>0</v>
      </c>
      <c r="R50" s="50">
        <f t="shared" si="22"/>
        <v>0</v>
      </c>
      <c r="S50" s="52">
        <f t="shared" si="22"/>
        <v>0</v>
      </c>
      <c r="T50" s="54">
        <f t="shared" si="22"/>
        <v>0</v>
      </c>
      <c r="U50" s="173"/>
      <c r="V50" s="132"/>
      <c r="W50" s="132"/>
      <c r="X50" s="143"/>
      <c r="Y50" s="143"/>
      <c r="Z50" s="143"/>
      <c r="AA50" s="143"/>
      <c r="AB50" s="143"/>
      <c r="AC50" s="146"/>
      <c r="AD50" s="146"/>
      <c r="AE50" s="143"/>
      <c r="AF50" s="146"/>
      <c r="AG50" s="146"/>
      <c r="AH50" s="143"/>
      <c r="AI50" s="109"/>
      <c r="AJ50" s="143"/>
    </row>
    <row r="51" spans="1:36" ht="64.5" thickBot="1">
      <c r="A51" s="220"/>
      <c r="B51" s="204"/>
      <c r="C51" s="204"/>
      <c r="D51" s="204"/>
      <c r="E51" s="204"/>
      <c r="F51" s="49" t="s">
        <v>6</v>
      </c>
      <c r="G51" s="50">
        <f>H51+I51+J51+K51+L51+M51+N51+O51+P51+Q51+R51+S51</f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53">
        <v>0</v>
      </c>
      <c r="U51" s="173"/>
      <c r="V51" s="132"/>
      <c r="W51" s="132"/>
      <c r="X51" s="143"/>
      <c r="Y51" s="143"/>
      <c r="Z51" s="143"/>
      <c r="AA51" s="143"/>
      <c r="AB51" s="143"/>
      <c r="AC51" s="146"/>
      <c r="AD51" s="146"/>
      <c r="AE51" s="143"/>
      <c r="AF51" s="146"/>
      <c r="AG51" s="146"/>
      <c r="AH51" s="143"/>
      <c r="AI51" s="109"/>
      <c r="AJ51" s="143"/>
    </row>
    <row r="52" spans="1:36" ht="64.5" thickBot="1">
      <c r="A52" s="220"/>
      <c r="B52" s="204"/>
      <c r="C52" s="204"/>
      <c r="D52" s="204"/>
      <c r="E52" s="204"/>
      <c r="F52" s="49" t="s">
        <v>7</v>
      </c>
      <c r="G52" s="50">
        <f>H52+I52+J52+K52+L52+M52+N52+Q52+R52</f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173"/>
      <c r="V52" s="132"/>
      <c r="W52" s="132"/>
      <c r="X52" s="143"/>
      <c r="Y52" s="143"/>
      <c r="Z52" s="143"/>
      <c r="AA52" s="143"/>
      <c r="AB52" s="143"/>
      <c r="AC52" s="146"/>
      <c r="AD52" s="146"/>
      <c r="AE52" s="143"/>
      <c r="AF52" s="146"/>
      <c r="AG52" s="146"/>
      <c r="AH52" s="143"/>
      <c r="AI52" s="109"/>
      <c r="AJ52" s="143"/>
    </row>
    <row r="53" spans="1:36" ht="51.75" thickBot="1">
      <c r="A53" s="220"/>
      <c r="B53" s="204"/>
      <c r="C53" s="204"/>
      <c r="D53" s="204"/>
      <c r="E53" s="204"/>
      <c r="F53" s="49" t="s">
        <v>8</v>
      </c>
      <c r="G53" s="50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173"/>
      <c r="V53" s="132"/>
      <c r="W53" s="132"/>
      <c r="X53" s="143"/>
      <c r="Y53" s="143"/>
      <c r="Z53" s="143"/>
      <c r="AA53" s="143"/>
      <c r="AB53" s="143"/>
      <c r="AC53" s="146"/>
      <c r="AD53" s="146"/>
      <c r="AE53" s="143"/>
      <c r="AF53" s="146"/>
      <c r="AG53" s="146"/>
      <c r="AH53" s="143"/>
      <c r="AI53" s="109"/>
      <c r="AJ53" s="143"/>
    </row>
    <row r="54" spans="1:36" ht="26.25" thickBot="1">
      <c r="A54" s="221"/>
      <c r="B54" s="205"/>
      <c r="C54" s="205"/>
      <c r="D54" s="205"/>
      <c r="E54" s="205"/>
      <c r="F54" s="49" t="s">
        <v>9</v>
      </c>
      <c r="G54" s="50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174"/>
      <c r="V54" s="133"/>
      <c r="W54" s="133"/>
      <c r="X54" s="144"/>
      <c r="Y54" s="144"/>
      <c r="Z54" s="144"/>
      <c r="AA54" s="144"/>
      <c r="AB54" s="144"/>
      <c r="AC54" s="147"/>
      <c r="AD54" s="147"/>
      <c r="AE54" s="144"/>
      <c r="AF54" s="147"/>
      <c r="AG54" s="147"/>
      <c r="AH54" s="144"/>
      <c r="AI54" s="110"/>
      <c r="AJ54" s="144"/>
    </row>
    <row r="55" spans="1:36" ht="12.75" customHeight="1" thickBot="1">
      <c r="A55" s="219" t="s">
        <v>167</v>
      </c>
      <c r="B55" s="203" t="s">
        <v>158</v>
      </c>
      <c r="C55" s="203">
        <v>2022</v>
      </c>
      <c r="D55" s="203">
        <v>2025</v>
      </c>
      <c r="E55" s="203"/>
      <c r="F55" s="41" t="s">
        <v>4</v>
      </c>
      <c r="G55" s="42">
        <f>H55+I55+J55+K55+L55+M55+N55+O55+P55+Q55+R55+S55+T55</f>
        <v>12962797.5</v>
      </c>
      <c r="H55" s="42">
        <v>0</v>
      </c>
      <c r="I55" s="42">
        <v>0</v>
      </c>
      <c r="J55" s="64">
        <v>0</v>
      </c>
      <c r="K55" s="42">
        <f t="shared" ref="K55:T56" si="23">K56</f>
        <v>0</v>
      </c>
      <c r="L55" s="64">
        <f t="shared" si="23"/>
        <v>0</v>
      </c>
      <c r="M55" s="42">
        <f t="shared" si="23"/>
        <v>0</v>
      </c>
      <c r="N55" s="42">
        <f t="shared" si="23"/>
        <v>0</v>
      </c>
      <c r="O55" s="42">
        <f t="shared" si="23"/>
        <v>0</v>
      </c>
      <c r="P55" s="42">
        <f t="shared" si="23"/>
        <v>3961071.6</v>
      </c>
      <c r="Q55" s="42">
        <f t="shared" si="23"/>
        <v>9001725.9000000004</v>
      </c>
      <c r="R55" s="42">
        <f t="shared" si="23"/>
        <v>0</v>
      </c>
      <c r="S55" s="65">
        <f t="shared" si="23"/>
        <v>0</v>
      </c>
      <c r="T55" s="47">
        <f t="shared" si="23"/>
        <v>0</v>
      </c>
      <c r="U55" s="172" t="s">
        <v>45</v>
      </c>
      <c r="V55" s="131" t="s">
        <v>43</v>
      </c>
      <c r="W55" s="131">
        <v>100</v>
      </c>
      <c r="X55" s="140">
        <v>0</v>
      </c>
      <c r="Y55" s="140">
        <v>0</v>
      </c>
      <c r="Z55" s="140">
        <v>0</v>
      </c>
      <c r="AA55" s="140">
        <v>100</v>
      </c>
      <c r="AB55" s="140">
        <v>100</v>
      </c>
      <c r="AC55" s="145">
        <v>50</v>
      </c>
      <c r="AD55" s="145">
        <v>100</v>
      </c>
      <c r="AE55" s="140">
        <v>0</v>
      </c>
      <c r="AF55" s="145">
        <v>100</v>
      </c>
      <c r="AG55" s="140">
        <v>100</v>
      </c>
      <c r="AH55" s="140"/>
      <c r="AI55" s="48"/>
      <c r="AJ55" s="140"/>
    </row>
    <row r="56" spans="1:36" ht="51.75" thickBot="1">
      <c r="A56" s="220"/>
      <c r="B56" s="204"/>
      <c r="C56" s="204"/>
      <c r="D56" s="204"/>
      <c r="E56" s="204"/>
      <c r="F56" s="49" t="s">
        <v>5</v>
      </c>
      <c r="G56" s="42">
        <f t="shared" ref="G56:G58" si="24">H56+I56+J56+K56+L56+M56+N56+O56+P56+Q56+R56+S56+T56</f>
        <v>12962797.5</v>
      </c>
      <c r="H56" s="50">
        <v>0</v>
      </c>
      <c r="I56" s="50">
        <v>0</v>
      </c>
      <c r="J56" s="51">
        <f>J55</f>
        <v>0</v>
      </c>
      <c r="K56" s="50">
        <f t="shared" si="23"/>
        <v>0</v>
      </c>
      <c r="L56" s="51">
        <f t="shared" si="23"/>
        <v>0</v>
      </c>
      <c r="M56" s="50">
        <f t="shared" si="23"/>
        <v>0</v>
      </c>
      <c r="N56" s="50">
        <f t="shared" si="23"/>
        <v>0</v>
      </c>
      <c r="O56" s="50">
        <f t="shared" si="23"/>
        <v>0</v>
      </c>
      <c r="P56" s="50">
        <f>P57+P58</f>
        <v>3961071.6</v>
      </c>
      <c r="Q56" s="50">
        <f>Q57+Q58</f>
        <v>9001725.9000000004</v>
      </c>
      <c r="R56" s="50">
        <f t="shared" si="23"/>
        <v>0</v>
      </c>
      <c r="S56" s="52">
        <f t="shared" si="23"/>
        <v>0</v>
      </c>
      <c r="T56" s="54">
        <f t="shared" si="23"/>
        <v>0</v>
      </c>
      <c r="U56" s="173"/>
      <c r="V56" s="132"/>
      <c r="W56" s="132"/>
      <c r="X56" s="143"/>
      <c r="Y56" s="143"/>
      <c r="Z56" s="143"/>
      <c r="AA56" s="143"/>
      <c r="AB56" s="143"/>
      <c r="AC56" s="146"/>
      <c r="AD56" s="146"/>
      <c r="AE56" s="143"/>
      <c r="AF56" s="146"/>
      <c r="AG56" s="143"/>
      <c r="AH56" s="143"/>
      <c r="AI56" s="109"/>
      <c r="AJ56" s="143"/>
    </row>
    <row r="57" spans="1:36" ht="64.5" thickBot="1">
      <c r="A57" s="220"/>
      <c r="B57" s="204"/>
      <c r="C57" s="204"/>
      <c r="D57" s="204"/>
      <c r="E57" s="204"/>
      <c r="F57" s="49" t="s">
        <v>6</v>
      </c>
      <c r="G57" s="42">
        <f t="shared" si="24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53">
        <v>0</v>
      </c>
      <c r="U57" s="173"/>
      <c r="V57" s="132"/>
      <c r="W57" s="132"/>
      <c r="X57" s="143"/>
      <c r="Y57" s="143"/>
      <c r="Z57" s="143"/>
      <c r="AA57" s="143"/>
      <c r="AB57" s="143"/>
      <c r="AC57" s="146"/>
      <c r="AD57" s="146"/>
      <c r="AE57" s="143"/>
      <c r="AF57" s="146"/>
      <c r="AG57" s="143"/>
      <c r="AH57" s="143"/>
      <c r="AI57" s="109"/>
      <c r="AJ57" s="143"/>
    </row>
    <row r="58" spans="1:36" ht="64.5" thickBot="1">
      <c r="A58" s="220"/>
      <c r="B58" s="204"/>
      <c r="C58" s="204"/>
      <c r="D58" s="204"/>
      <c r="E58" s="204"/>
      <c r="F58" s="49" t="s">
        <v>7</v>
      </c>
      <c r="G58" s="42">
        <f t="shared" si="24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173"/>
      <c r="V58" s="132"/>
      <c r="W58" s="132"/>
      <c r="X58" s="143"/>
      <c r="Y58" s="143"/>
      <c r="Z58" s="143"/>
      <c r="AA58" s="143"/>
      <c r="AB58" s="143"/>
      <c r="AC58" s="146"/>
      <c r="AD58" s="146"/>
      <c r="AE58" s="143"/>
      <c r="AF58" s="146"/>
      <c r="AG58" s="143"/>
      <c r="AH58" s="143"/>
      <c r="AI58" s="109"/>
      <c r="AJ58" s="143"/>
    </row>
    <row r="59" spans="1:36" ht="51.75" thickBot="1">
      <c r="A59" s="220"/>
      <c r="B59" s="204"/>
      <c r="C59" s="204"/>
      <c r="D59" s="204"/>
      <c r="E59" s="204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173"/>
      <c r="V59" s="132"/>
      <c r="W59" s="132"/>
      <c r="X59" s="143"/>
      <c r="Y59" s="143"/>
      <c r="Z59" s="143"/>
      <c r="AA59" s="143"/>
      <c r="AB59" s="143"/>
      <c r="AC59" s="146"/>
      <c r="AD59" s="146"/>
      <c r="AE59" s="143"/>
      <c r="AF59" s="146"/>
      <c r="AG59" s="143"/>
      <c r="AH59" s="143"/>
      <c r="AI59" s="109"/>
      <c r="AJ59" s="143"/>
    </row>
    <row r="60" spans="1:36" ht="26.25" thickBot="1">
      <c r="A60" s="221"/>
      <c r="B60" s="205"/>
      <c r="C60" s="205"/>
      <c r="D60" s="205"/>
      <c r="E60" s="205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174"/>
      <c r="V60" s="133"/>
      <c r="W60" s="133"/>
      <c r="X60" s="144"/>
      <c r="Y60" s="144"/>
      <c r="Z60" s="144"/>
      <c r="AA60" s="144"/>
      <c r="AB60" s="144"/>
      <c r="AC60" s="147"/>
      <c r="AD60" s="147"/>
      <c r="AE60" s="144"/>
      <c r="AF60" s="147"/>
      <c r="AG60" s="144"/>
      <c r="AH60" s="144"/>
      <c r="AI60" s="110"/>
      <c r="AJ60" s="144"/>
    </row>
    <row r="61" spans="1:36" ht="13.5" thickBot="1">
      <c r="A61" s="215"/>
      <c r="B61" s="206" t="s">
        <v>14</v>
      </c>
      <c r="C61" s="207"/>
      <c r="D61" s="207"/>
      <c r="E61" s="208"/>
      <c r="F61" s="41" t="s">
        <v>4</v>
      </c>
      <c r="G61" s="42">
        <f>H61+I61+J61+K61+L61+M61+N61+O61+P61+Q61+R61+S61+T61</f>
        <v>32367246.16</v>
      </c>
      <c r="H61" s="42">
        <v>3935117.39</v>
      </c>
      <c r="I61" s="42">
        <v>0</v>
      </c>
      <c r="J61" s="64">
        <f>J25</f>
        <v>1512508.92</v>
      </c>
      <c r="K61" s="42">
        <f>K25</f>
        <v>1570031.42</v>
      </c>
      <c r="L61" s="64">
        <f t="shared" ref="L61:O62" si="25">L62</f>
        <v>474036.3</v>
      </c>
      <c r="M61" s="42">
        <f t="shared" si="25"/>
        <v>1553962.35</v>
      </c>
      <c r="N61" s="42">
        <f t="shared" si="25"/>
        <v>1066374.55</v>
      </c>
      <c r="O61" s="42">
        <f t="shared" si="25"/>
        <v>2917016.68</v>
      </c>
      <c r="P61" s="42">
        <f t="shared" ref="P61:T62" si="26">P62</f>
        <v>5142352.41</v>
      </c>
      <c r="Q61" s="42">
        <f t="shared" si="26"/>
        <v>9562005.7200000007</v>
      </c>
      <c r="R61" s="42">
        <f t="shared" si="26"/>
        <v>1601329.9</v>
      </c>
      <c r="S61" s="65">
        <f t="shared" si="26"/>
        <v>1545191.31</v>
      </c>
      <c r="T61" s="47">
        <f t="shared" si="26"/>
        <v>1487319.21</v>
      </c>
      <c r="U61" s="163"/>
      <c r="V61" s="131"/>
      <c r="W61" s="131"/>
      <c r="X61" s="140"/>
      <c r="Y61" s="140"/>
      <c r="Z61" s="140"/>
      <c r="AA61" s="140"/>
      <c r="AB61" s="140"/>
      <c r="AC61" s="145"/>
      <c r="AD61" s="145"/>
      <c r="AE61" s="140"/>
      <c r="AF61" s="145"/>
      <c r="AG61" s="140"/>
      <c r="AH61" s="140"/>
      <c r="AI61" s="48"/>
      <c r="AJ61" s="140"/>
    </row>
    <row r="62" spans="1:36" ht="51.75" thickBot="1">
      <c r="A62" s="216"/>
      <c r="B62" s="209"/>
      <c r="C62" s="210"/>
      <c r="D62" s="210"/>
      <c r="E62" s="211"/>
      <c r="F62" s="49" t="s">
        <v>5</v>
      </c>
      <c r="G62" s="42">
        <f t="shared" ref="G62:G64" si="27">H62+I62+J62+K62+L62+M62+N62+O62+P62+Q62+R62+S62+T62</f>
        <v>32367246.16</v>
      </c>
      <c r="H62" s="50">
        <v>3935117.39</v>
      </c>
      <c r="I62" s="50">
        <v>0</v>
      </c>
      <c r="J62" s="51">
        <f>J61</f>
        <v>1512508.92</v>
      </c>
      <c r="K62" s="50">
        <f>K61</f>
        <v>1570031.42</v>
      </c>
      <c r="L62" s="51">
        <f t="shared" si="25"/>
        <v>474036.3</v>
      </c>
      <c r="M62" s="50">
        <f t="shared" si="25"/>
        <v>1553962.35</v>
      </c>
      <c r="N62" s="50">
        <f t="shared" si="25"/>
        <v>1066374.55</v>
      </c>
      <c r="O62" s="50">
        <f t="shared" si="25"/>
        <v>2917016.68</v>
      </c>
      <c r="P62" s="50">
        <f>P63+P64</f>
        <v>5142352.41</v>
      </c>
      <c r="Q62" s="50">
        <f>Q63+Q64</f>
        <v>9562005.7200000007</v>
      </c>
      <c r="R62" s="50">
        <f t="shared" si="26"/>
        <v>1601329.9</v>
      </c>
      <c r="S62" s="52">
        <f t="shared" si="26"/>
        <v>1545191.31</v>
      </c>
      <c r="T62" s="54">
        <f t="shared" si="26"/>
        <v>1487319.21</v>
      </c>
      <c r="U62" s="164"/>
      <c r="V62" s="132"/>
      <c r="W62" s="132"/>
      <c r="X62" s="143"/>
      <c r="Y62" s="143"/>
      <c r="Z62" s="143"/>
      <c r="AA62" s="143"/>
      <c r="AB62" s="143"/>
      <c r="AC62" s="146"/>
      <c r="AD62" s="146"/>
      <c r="AE62" s="143"/>
      <c r="AF62" s="146"/>
      <c r="AG62" s="143"/>
      <c r="AH62" s="143"/>
      <c r="AI62" s="109"/>
      <c r="AJ62" s="143"/>
    </row>
    <row r="63" spans="1:36" ht="64.5" thickBot="1">
      <c r="A63" s="216"/>
      <c r="B63" s="209"/>
      <c r="C63" s="210"/>
      <c r="D63" s="210"/>
      <c r="E63" s="211"/>
      <c r="F63" s="49" t="s">
        <v>6</v>
      </c>
      <c r="G63" s="42">
        <f t="shared" si="27"/>
        <v>19263869.430000003</v>
      </c>
      <c r="H63" s="50">
        <v>2330938.14</v>
      </c>
      <c r="I63" s="50">
        <v>0</v>
      </c>
      <c r="J63" s="51">
        <f>J62</f>
        <v>1512508.92</v>
      </c>
      <c r="K63" s="50">
        <f>K62</f>
        <v>1570031.42</v>
      </c>
      <c r="L63" s="51">
        <f t="shared" ref="L63:Q63" si="28">L27</f>
        <v>474036.3</v>
      </c>
      <c r="M63" s="50">
        <f t="shared" si="28"/>
        <v>1553962.35</v>
      </c>
      <c r="N63" s="50">
        <f t="shared" si="28"/>
        <v>1066374.55</v>
      </c>
      <c r="O63" s="50">
        <f t="shared" si="28"/>
        <v>2917016.68</v>
      </c>
      <c r="P63" s="50">
        <f t="shared" si="28"/>
        <v>1642352.4100000001</v>
      </c>
      <c r="Q63" s="50">
        <f t="shared" si="28"/>
        <v>1562808.2400000002</v>
      </c>
      <c r="R63" s="50">
        <f t="shared" ref="R63:T63" si="29">R27</f>
        <v>1601329.9</v>
      </c>
      <c r="S63" s="52">
        <f t="shared" si="29"/>
        <v>1545191.31</v>
      </c>
      <c r="T63" s="54">
        <f t="shared" si="29"/>
        <v>1487319.21</v>
      </c>
      <c r="U63" s="164"/>
      <c r="V63" s="132"/>
      <c r="W63" s="132"/>
      <c r="X63" s="143"/>
      <c r="Y63" s="143"/>
      <c r="Z63" s="143"/>
      <c r="AA63" s="143"/>
      <c r="AB63" s="143"/>
      <c r="AC63" s="146"/>
      <c r="AD63" s="146"/>
      <c r="AE63" s="143"/>
      <c r="AF63" s="146"/>
      <c r="AG63" s="143"/>
      <c r="AH63" s="143"/>
      <c r="AI63" s="109"/>
      <c r="AJ63" s="143"/>
    </row>
    <row r="64" spans="1:36" ht="64.5" thickBot="1">
      <c r="A64" s="216"/>
      <c r="B64" s="209"/>
      <c r="C64" s="210"/>
      <c r="D64" s="210"/>
      <c r="E64" s="211"/>
      <c r="F64" s="49" t="s">
        <v>7</v>
      </c>
      <c r="G64" s="42">
        <f t="shared" si="27"/>
        <v>13103376.73</v>
      </c>
      <c r="H64" s="50">
        <v>1604179.25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f>P58</f>
        <v>3500000</v>
      </c>
      <c r="Q64" s="50">
        <f>8000000-802.52</f>
        <v>7999197.4800000004</v>
      </c>
      <c r="R64" s="50">
        <v>0</v>
      </c>
      <c r="S64" s="52">
        <v>0</v>
      </c>
      <c r="T64" s="53">
        <v>0</v>
      </c>
      <c r="U64" s="164"/>
      <c r="V64" s="132"/>
      <c r="W64" s="132"/>
      <c r="X64" s="143"/>
      <c r="Y64" s="143"/>
      <c r="Z64" s="143"/>
      <c r="AA64" s="143"/>
      <c r="AB64" s="143"/>
      <c r="AC64" s="146"/>
      <c r="AD64" s="146"/>
      <c r="AE64" s="143"/>
      <c r="AF64" s="146"/>
      <c r="AG64" s="143"/>
      <c r="AH64" s="143"/>
      <c r="AI64" s="109"/>
      <c r="AJ64" s="143"/>
    </row>
    <row r="65" spans="1:36" ht="51.75" thickBot="1">
      <c r="A65" s="216"/>
      <c r="B65" s="209"/>
      <c r="C65" s="210"/>
      <c r="D65" s="210"/>
      <c r="E65" s="211"/>
      <c r="F65" s="49" t="s">
        <v>8</v>
      </c>
      <c r="G65" s="50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164"/>
      <c r="V65" s="132"/>
      <c r="W65" s="132"/>
      <c r="X65" s="143"/>
      <c r="Y65" s="143"/>
      <c r="Z65" s="143"/>
      <c r="AA65" s="143"/>
      <c r="AB65" s="143"/>
      <c r="AC65" s="146"/>
      <c r="AD65" s="146"/>
      <c r="AE65" s="143"/>
      <c r="AF65" s="146"/>
      <c r="AG65" s="143"/>
      <c r="AH65" s="143"/>
      <c r="AI65" s="109"/>
      <c r="AJ65" s="143"/>
    </row>
    <row r="66" spans="1:36" ht="26.25" thickBot="1">
      <c r="A66" s="217"/>
      <c r="B66" s="212"/>
      <c r="C66" s="213"/>
      <c r="D66" s="213"/>
      <c r="E66" s="214"/>
      <c r="F66" s="49" t="s">
        <v>9</v>
      </c>
      <c r="G66" s="50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54"/>
      <c r="U66" s="165"/>
      <c r="V66" s="133"/>
      <c r="W66" s="133"/>
      <c r="X66" s="144"/>
      <c r="Y66" s="144"/>
      <c r="Z66" s="144"/>
      <c r="AA66" s="144"/>
      <c r="AB66" s="144"/>
      <c r="AC66" s="147"/>
      <c r="AD66" s="147"/>
      <c r="AE66" s="144"/>
      <c r="AF66" s="147"/>
      <c r="AG66" s="144"/>
      <c r="AH66" s="144"/>
      <c r="AI66" s="110"/>
      <c r="AJ66" s="144"/>
    </row>
    <row r="67" spans="1:36" s="40" customFormat="1" ht="31.5" customHeight="1" thickBot="1">
      <c r="A67" s="246" t="s">
        <v>15</v>
      </c>
      <c r="B67" s="247"/>
      <c r="C67" s="247"/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  <c r="R67" s="247"/>
      <c r="S67" s="247"/>
      <c r="T67" s="248"/>
      <c r="U67" s="247"/>
      <c r="V67" s="247"/>
      <c r="W67" s="247"/>
      <c r="X67" s="247"/>
      <c r="Y67" s="247"/>
      <c r="Z67" s="247"/>
      <c r="AA67" s="247"/>
      <c r="AB67" s="247"/>
      <c r="AC67" s="247"/>
      <c r="AD67" s="254"/>
      <c r="AE67" s="254"/>
      <c r="AF67" s="254"/>
      <c r="AG67" s="254"/>
      <c r="AH67" s="254"/>
      <c r="AI67" s="254"/>
      <c r="AJ67" s="255"/>
    </row>
    <row r="68" spans="1:36" s="40" customFormat="1" ht="13.5" thickBot="1">
      <c r="A68" s="246" t="s">
        <v>173</v>
      </c>
      <c r="B68" s="247"/>
      <c r="C68" s="247"/>
      <c r="D68" s="247"/>
      <c r="E68" s="247"/>
      <c r="F68" s="247"/>
      <c r="G68" s="247"/>
      <c r="H68" s="247"/>
      <c r="I68" s="247"/>
      <c r="J68" s="247"/>
      <c r="K68" s="247"/>
      <c r="L68" s="247"/>
      <c r="M68" s="247"/>
      <c r="N68" s="247"/>
      <c r="O68" s="247"/>
      <c r="P68" s="247"/>
      <c r="Q68" s="247"/>
      <c r="R68" s="247"/>
      <c r="S68" s="247"/>
      <c r="T68" s="247"/>
      <c r="U68" s="247"/>
      <c r="V68" s="247"/>
      <c r="W68" s="247"/>
      <c r="X68" s="247"/>
      <c r="Y68" s="247"/>
      <c r="Z68" s="247"/>
      <c r="AA68" s="247"/>
      <c r="AB68" s="247"/>
      <c r="AC68" s="247"/>
      <c r="AD68" s="254"/>
      <c r="AE68" s="254"/>
      <c r="AF68" s="254"/>
      <c r="AG68" s="254"/>
      <c r="AH68" s="254"/>
      <c r="AI68" s="254"/>
      <c r="AJ68" s="255"/>
    </row>
    <row r="69" spans="1:36" s="40" customFormat="1" ht="31.5" customHeight="1" thickBot="1">
      <c r="A69" s="246" t="s">
        <v>16</v>
      </c>
      <c r="B69" s="247"/>
      <c r="C69" s="247"/>
      <c r="D69" s="247"/>
      <c r="E69" s="247"/>
      <c r="F69" s="247"/>
      <c r="G69" s="247"/>
      <c r="H69" s="247"/>
      <c r="I69" s="247"/>
      <c r="J69" s="247"/>
      <c r="K69" s="247"/>
      <c r="L69" s="247"/>
      <c r="M69" s="247"/>
      <c r="N69" s="247"/>
      <c r="O69" s="247"/>
      <c r="P69" s="247"/>
      <c r="Q69" s="247"/>
      <c r="R69" s="247"/>
      <c r="S69" s="247"/>
      <c r="T69" s="247"/>
      <c r="U69" s="247"/>
      <c r="V69" s="247"/>
      <c r="W69" s="247"/>
      <c r="X69" s="247"/>
      <c r="Y69" s="247"/>
      <c r="Z69" s="247"/>
      <c r="AA69" s="247"/>
      <c r="AB69" s="247"/>
      <c r="AC69" s="247"/>
      <c r="AD69" s="254"/>
      <c r="AE69" s="254"/>
      <c r="AF69" s="254"/>
      <c r="AG69" s="254"/>
      <c r="AH69" s="254"/>
      <c r="AI69" s="254"/>
      <c r="AJ69" s="255"/>
    </row>
    <row r="70" spans="1:36" ht="13.5" thickBot="1">
      <c r="A70" s="143">
        <v>2</v>
      </c>
      <c r="B70" s="132" t="s">
        <v>17</v>
      </c>
      <c r="C70" s="132">
        <v>2014</v>
      </c>
      <c r="D70" s="132">
        <v>2025</v>
      </c>
      <c r="E70" s="132"/>
      <c r="F70" s="70" t="s">
        <v>4</v>
      </c>
      <c r="G70" s="71">
        <f>H70+I70+J70+K70+L70+M70+N70+O70+P70+Q70+R70+S70+T70</f>
        <v>5230677.88</v>
      </c>
      <c r="H70" s="71">
        <v>432268.75</v>
      </c>
      <c r="I70" s="71">
        <v>2118980</v>
      </c>
      <c r="J70" s="72">
        <v>52211.63</v>
      </c>
      <c r="K70" s="73">
        <f>K71</f>
        <v>0</v>
      </c>
      <c r="L70" s="74">
        <f>L71</f>
        <v>0</v>
      </c>
      <c r="M70" s="71">
        <f>M76</f>
        <v>433676.42</v>
      </c>
      <c r="N70" s="73">
        <f>N71</f>
        <v>50261.96</v>
      </c>
      <c r="O70" s="73">
        <f>O76</f>
        <v>407099.66</v>
      </c>
      <c r="P70" s="73">
        <f>P71</f>
        <v>583190</v>
      </c>
      <c r="Q70" s="42">
        <f>Q71</f>
        <v>574889.46</v>
      </c>
      <c r="R70" s="42">
        <f>R71</f>
        <v>468100</v>
      </c>
      <c r="S70" s="42">
        <f>S71</f>
        <v>50000</v>
      </c>
      <c r="T70" s="75">
        <f>T71</f>
        <v>60000</v>
      </c>
      <c r="U70" s="218"/>
      <c r="V70" s="131"/>
      <c r="W70" s="131"/>
      <c r="X70" s="131"/>
      <c r="Y70" s="131"/>
      <c r="Z70" s="131"/>
      <c r="AA70" s="131"/>
      <c r="AB70" s="131"/>
      <c r="AC70" s="137"/>
      <c r="AD70" s="137"/>
      <c r="AE70" s="131"/>
      <c r="AF70" s="137"/>
      <c r="AG70" s="131"/>
      <c r="AH70" s="131"/>
      <c r="AI70" s="66"/>
      <c r="AJ70" s="131"/>
    </row>
    <row r="71" spans="1:36" ht="51.75" thickBot="1">
      <c r="A71" s="143"/>
      <c r="B71" s="132"/>
      <c r="C71" s="132"/>
      <c r="D71" s="132"/>
      <c r="E71" s="132"/>
      <c r="F71" s="76" t="s">
        <v>5</v>
      </c>
      <c r="G71" s="71">
        <f t="shared" ref="G71:G72" si="30">H71+I71+J71+K71+L71+M71+N71+O71+P71+Q71+R71+S71+T71</f>
        <v>5230677.88</v>
      </c>
      <c r="H71" s="77">
        <v>432268.75</v>
      </c>
      <c r="I71" s="77">
        <v>2118980</v>
      </c>
      <c r="J71" s="78">
        <v>52211.63</v>
      </c>
      <c r="K71" s="79">
        <f>K72</f>
        <v>0</v>
      </c>
      <c r="L71" s="80">
        <f>L72</f>
        <v>0</v>
      </c>
      <c r="M71" s="77">
        <f>M77</f>
        <v>433676.42</v>
      </c>
      <c r="N71" s="79">
        <f>N77+N105</f>
        <v>50261.96</v>
      </c>
      <c r="O71" s="79">
        <f>O77</f>
        <v>407099.66</v>
      </c>
      <c r="P71" s="79">
        <f t="shared" ref="P71:R72" si="31">P77</f>
        <v>583190</v>
      </c>
      <c r="Q71" s="50">
        <f t="shared" si="31"/>
        <v>574889.46</v>
      </c>
      <c r="R71" s="50">
        <f t="shared" si="31"/>
        <v>468100</v>
      </c>
      <c r="S71" s="52">
        <f t="shared" ref="S71:T71" si="32">S77</f>
        <v>50000</v>
      </c>
      <c r="T71" s="54">
        <f t="shared" si="32"/>
        <v>60000</v>
      </c>
      <c r="U71" s="153"/>
      <c r="V71" s="151"/>
      <c r="W71" s="151"/>
      <c r="X71" s="151"/>
      <c r="Y71" s="151"/>
      <c r="Z71" s="151"/>
      <c r="AA71" s="151"/>
      <c r="AB71" s="151"/>
      <c r="AC71" s="150"/>
      <c r="AD71" s="150"/>
      <c r="AE71" s="151"/>
      <c r="AF71" s="150"/>
      <c r="AG71" s="151"/>
      <c r="AH71" s="151"/>
      <c r="AI71" s="81"/>
      <c r="AJ71" s="151"/>
    </row>
    <row r="72" spans="1:36" ht="64.5" thickBot="1">
      <c r="A72" s="143"/>
      <c r="B72" s="132"/>
      <c r="C72" s="132"/>
      <c r="D72" s="132"/>
      <c r="E72" s="132"/>
      <c r="F72" s="76" t="s">
        <v>6</v>
      </c>
      <c r="G72" s="71">
        <f t="shared" si="30"/>
        <v>5230677.88</v>
      </c>
      <c r="H72" s="77">
        <v>432268.75</v>
      </c>
      <c r="I72" s="77">
        <v>2118980</v>
      </c>
      <c r="J72" s="78">
        <v>52211.63</v>
      </c>
      <c r="K72" s="79">
        <f>K76</f>
        <v>0</v>
      </c>
      <c r="L72" s="80">
        <f>L76</f>
        <v>0</v>
      </c>
      <c r="M72" s="77">
        <f>M78</f>
        <v>433676.42</v>
      </c>
      <c r="N72" s="79">
        <f>N78+N106</f>
        <v>50261.96</v>
      </c>
      <c r="O72" s="79">
        <f>O78</f>
        <v>407099.66</v>
      </c>
      <c r="P72" s="79">
        <f t="shared" si="31"/>
        <v>583190</v>
      </c>
      <c r="Q72" s="50">
        <f t="shared" si="31"/>
        <v>574889.46</v>
      </c>
      <c r="R72" s="50">
        <f t="shared" si="31"/>
        <v>468100</v>
      </c>
      <c r="S72" s="52">
        <f t="shared" ref="S72:T72" si="33">S78</f>
        <v>50000</v>
      </c>
      <c r="T72" s="54">
        <f t="shared" si="33"/>
        <v>60000</v>
      </c>
      <c r="U72" s="153"/>
      <c r="V72" s="151"/>
      <c r="W72" s="151"/>
      <c r="X72" s="151"/>
      <c r="Y72" s="151"/>
      <c r="Z72" s="151"/>
      <c r="AA72" s="151"/>
      <c r="AB72" s="151"/>
      <c r="AC72" s="150"/>
      <c r="AD72" s="150"/>
      <c r="AE72" s="151"/>
      <c r="AF72" s="150"/>
      <c r="AG72" s="151"/>
      <c r="AH72" s="151"/>
      <c r="AI72" s="81"/>
      <c r="AJ72" s="151"/>
    </row>
    <row r="73" spans="1:36" ht="64.5" thickBot="1">
      <c r="A73" s="143"/>
      <c r="B73" s="132"/>
      <c r="C73" s="132"/>
      <c r="D73" s="132"/>
      <c r="E73" s="132"/>
      <c r="F73" s="76" t="s">
        <v>7</v>
      </c>
      <c r="G73" s="77"/>
      <c r="H73" s="77"/>
      <c r="I73" s="77"/>
      <c r="J73" s="78"/>
      <c r="K73" s="79"/>
      <c r="L73" s="80"/>
      <c r="M73" s="77"/>
      <c r="N73" s="79"/>
      <c r="O73" s="79"/>
      <c r="P73" s="79"/>
      <c r="Q73" s="50"/>
      <c r="R73" s="50"/>
      <c r="S73" s="52"/>
      <c r="T73" s="53"/>
      <c r="U73" s="153"/>
      <c r="V73" s="151"/>
      <c r="W73" s="151"/>
      <c r="X73" s="151"/>
      <c r="Y73" s="151"/>
      <c r="Z73" s="151"/>
      <c r="AA73" s="151"/>
      <c r="AB73" s="151"/>
      <c r="AC73" s="150"/>
      <c r="AD73" s="150"/>
      <c r="AE73" s="151"/>
      <c r="AF73" s="150"/>
      <c r="AG73" s="151"/>
      <c r="AH73" s="151"/>
      <c r="AI73" s="81"/>
      <c r="AJ73" s="151"/>
    </row>
    <row r="74" spans="1:36" ht="51.75" thickBot="1">
      <c r="A74" s="143"/>
      <c r="B74" s="132"/>
      <c r="C74" s="132"/>
      <c r="D74" s="132"/>
      <c r="E74" s="132"/>
      <c r="F74" s="76" t="s">
        <v>8</v>
      </c>
      <c r="G74" s="77"/>
      <c r="H74" s="77"/>
      <c r="I74" s="77"/>
      <c r="J74" s="78"/>
      <c r="K74" s="79"/>
      <c r="L74" s="80"/>
      <c r="M74" s="77"/>
      <c r="N74" s="79"/>
      <c r="O74" s="79"/>
      <c r="P74" s="79"/>
      <c r="Q74" s="50"/>
      <c r="R74" s="50"/>
      <c r="S74" s="52"/>
      <c r="T74" s="54"/>
      <c r="U74" s="153"/>
      <c r="V74" s="151"/>
      <c r="W74" s="151"/>
      <c r="X74" s="151"/>
      <c r="Y74" s="151"/>
      <c r="Z74" s="151"/>
      <c r="AA74" s="151"/>
      <c r="AB74" s="151"/>
      <c r="AC74" s="150"/>
      <c r="AD74" s="150"/>
      <c r="AE74" s="151"/>
      <c r="AF74" s="150"/>
      <c r="AG74" s="151"/>
      <c r="AH74" s="151"/>
      <c r="AI74" s="81"/>
      <c r="AJ74" s="151"/>
    </row>
    <row r="75" spans="1:36" ht="26.25" thickBot="1">
      <c r="A75" s="144"/>
      <c r="B75" s="133"/>
      <c r="C75" s="133"/>
      <c r="D75" s="133"/>
      <c r="E75" s="133"/>
      <c r="F75" s="76" t="s">
        <v>9</v>
      </c>
      <c r="G75" s="77"/>
      <c r="H75" s="77"/>
      <c r="I75" s="77"/>
      <c r="J75" s="78"/>
      <c r="K75" s="79"/>
      <c r="L75" s="80"/>
      <c r="M75" s="77"/>
      <c r="N75" s="79"/>
      <c r="O75" s="79"/>
      <c r="P75" s="79"/>
      <c r="Q75" s="50"/>
      <c r="R75" s="50"/>
      <c r="S75" s="52"/>
      <c r="T75" s="54"/>
      <c r="U75" s="154"/>
      <c r="V75" s="148"/>
      <c r="W75" s="148"/>
      <c r="X75" s="148"/>
      <c r="Y75" s="148"/>
      <c r="Z75" s="148"/>
      <c r="AA75" s="148"/>
      <c r="AB75" s="148"/>
      <c r="AC75" s="149"/>
      <c r="AD75" s="149"/>
      <c r="AE75" s="148"/>
      <c r="AF75" s="149"/>
      <c r="AG75" s="148"/>
      <c r="AH75" s="148"/>
      <c r="AI75" s="82"/>
      <c r="AJ75" s="148"/>
    </row>
    <row r="76" spans="1:36" ht="13.5" thickBot="1">
      <c r="A76" s="169" t="s">
        <v>97</v>
      </c>
      <c r="B76" s="131" t="s">
        <v>18</v>
      </c>
      <c r="C76" s="131">
        <v>2014</v>
      </c>
      <c r="D76" s="131">
        <v>2025</v>
      </c>
      <c r="E76" s="131"/>
      <c r="F76" s="70" t="s">
        <v>4</v>
      </c>
      <c r="G76" s="71">
        <f>H76+I76+J76+K76+L76+M76+N76+O76+P76+Q76+R76+S76+T76</f>
        <v>3140815.04</v>
      </c>
      <c r="H76" s="71">
        <v>169785.91</v>
      </c>
      <c r="I76" s="71">
        <v>291600</v>
      </c>
      <c r="J76" s="72">
        <v>52211.63</v>
      </c>
      <c r="K76" s="73">
        <f>K77</f>
        <v>0</v>
      </c>
      <c r="L76" s="74">
        <f>L77</f>
        <v>0</v>
      </c>
      <c r="M76" s="71">
        <f>M78</f>
        <v>433676.42</v>
      </c>
      <c r="N76" s="73">
        <f>N77</f>
        <v>50261.96</v>
      </c>
      <c r="O76" s="73">
        <f>O83</f>
        <v>407099.66</v>
      </c>
      <c r="P76" s="73">
        <f>P77</f>
        <v>583190</v>
      </c>
      <c r="Q76" s="42">
        <f>Q77</f>
        <v>574889.46</v>
      </c>
      <c r="R76" s="42">
        <f>R77</f>
        <v>468100</v>
      </c>
      <c r="S76" s="65">
        <f>S77</f>
        <v>50000</v>
      </c>
      <c r="T76" s="47">
        <f>T77</f>
        <v>60000</v>
      </c>
      <c r="U76" s="152"/>
      <c r="V76" s="140"/>
      <c r="W76" s="140"/>
      <c r="X76" s="140"/>
      <c r="Y76" s="140"/>
      <c r="Z76" s="140"/>
      <c r="AA76" s="140"/>
      <c r="AB76" s="140"/>
      <c r="AC76" s="145"/>
      <c r="AD76" s="145"/>
      <c r="AE76" s="140"/>
      <c r="AF76" s="145"/>
      <c r="AG76" s="140"/>
      <c r="AH76" s="140"/>
      <c r="AI76" s="48"/>
      <c r="AJ76" s="140"/>
    </row>
    <row r="77" spans="1:36" ht="51.75" thickBot="1">
      <c r="A77" s="170"/>
      <c r="B77" s="132"/>
      <c r="C77" s="132"/>
      <c r="D77" s="132"/>
      <c r="E77" s="132"/>
      <c r="F77" s="76" t="s">
        <v>5</v>
      </c>
      <c r="G77" s="71">
        <f t="shared" ref="G77:G78" si="34">H77+I77+J77+K77+L77+M77+N77+O77+P77+Q77+R77+S77+T77</f>
        <v>3140815.04</v>
      </c>
      <c r="H77" s="77">
        <v>169785.91</v>
      </c>
      <c r="I77" s="77">
        <v>291600</v>
      </c>
      <c r="J77" s="78">
        <v>52211.63</v>
      </c>
      <c r="K77" s="79">
        <f>K78</f>
        <v>0</v>
      </c>
      <c r="L77" s="80">
        <f>L78</f>
        <v>0</v>
      </c>
      <c r="M77" s="77">
        <f>M78</f>
        <v>433676.42</v>
      </c>
      <c r="N77" s="79">
        <f>N84</f>
        <v>50261.96</v>
      </c>
      <c r="O77" s="79">
        <f>O84</f>
        <v>407099.66</v>
      </c>
      <c r="P77" s="79">
        <f>P78</f>
        <v>583190</v>
      </c>
      <c r="Q77" s="50">
        <f>Q78</f>
        <v>574889.46</v>
      </c>
      <c r="R77" s="50">
        <f t="shared" ref="R77:R78" si="35">R84</f>
        <v>468100</v>
      </c>
      <c r="S77" s="52">
        <f t="shared" ref="S77:T77" si="36">S84</f>
        <v>50000</v>
      </c>
      <c r="T77" s="54">
        <f t="shared" si="36"/>
        <v>60000</v>
      </c>
      <c r="U77" s="153"/>
      <c r="V77" s="143"/>
      <c r="W77" s="143"/>
      <c r="X77" s="143"/>
      <c r="Y77" s="143"/>
      <c r="Z77" s="143"/>
      <c r="AA77" s="143"/>
      <c r="AB77" s="143"/>
      <c r="AC77" s="146"/>
      <c r="AD77" s="146"/>
      <c r="AE77" s="143"/>
      <c r="AF77" s="146"/>
      <c r="AG77" s="143"/>
      <c r="AH77" s="143"/>
      <c r="AI77" s="109"/>
      <c r="AJ77" s="143"/>
    </row>
    <row r="78" spans="1:36" ht="64.5" thickBot="1">
      <c r="A78" s="170"/>
      <c r="B78" s="132"/>
      <c r="C78" s="132"/>
      <c r="D78" s="132"/>
      <c r="E78" s="132"/>
      <c r="F78" s="76" t="s">
        <v>6</v>
      </c>
      <c r="G78" s="71">
        <f t="shared" si="34"/>
        <v>3140815.04</v>
      </c>
      <c r="H78" s="77">
        <v>169785.91</v>
      </c>
      <c r="I78" s="77">
        <v>291600</v>
      </c>
      <c r="J78" s="78">
        <v>52211.63</v>
      </c>
      <c r="K78" s="79">
        <v>0</v>
      </c>
      <c r="L78" s="80">
        <v>0</v>
      </c>
      <c r="M78" s="77">
        <f>M85</f>
        <v>433676.42</v>
      </c>
      <c r="N78" s="79">
        <f>N85</f>
        <v>50261.96</v>
      </c>
      <c r="O78" s="79">
        <f>O85</f>
        <v>407099.66</v>
      </c>
      <c r="P78" s="79">
        <f>P85+P92</f>
        <v>583190</v>
      </c>
      <c r="Q78" s="50">
        <f>Q85+Q92+Q99</f>
        <v>574889.46</v>
      </c>
      <c r="R78" s="50">
        <f t="shared" si="35"/>
        <v>468100</v>
      </c>
      <c r="S78" s="52">
        <f t="shared" ref="S78:T78" si="37">S85</f>
        <v>50000</v>
      </c>
      <c r="T78" s="52">
        <f t="shared" si="37"/>
        <v>60000</v>
      </c>
      <c r="U78" s="153"/>
      <c r="V78" s="143"/>
      <c r="W78" s="143"/>
      <c r="X78" s="143"/>
      <c r="Y78" s="143"/>
      <c r="Z78" s="143"/>
      <c r="AA78" s="143"/>
      <c r="AB78" s="143"/>
      <c r="AC78" s="146"/>
      <c r="AD78" s="146"/>
      <c r="AE78" s="143"/>
      <c r="AF78" s="146"/>
      <c r="AG78" s="143"/>
      <c r="AH78" s="143"/>
      <c r="AI78" s="109"/>
      <c r="AJ78" s="143"/>
    </row>
    <row r="79" spans="1:36" ht="64.5" thickBot="1">
      <c r="A79" s="170"/>
      <c r="B79" s="132"/>
      <c r="C79" s="132"/>
      <c r="D79" s="132"/>
      <c r="E79" s="132"/>
      <c r="F79" s="76" t="s">
        <v>7</v>
      </c>
      <c r="G79" s="77"/>
      <c r="H79" s="77"/>
      <c r="I79" s="77"/>
      <c r="J79" s="78"/>
      <c r="K79" s="79"/>
      <c r="L79" s="80"/>
      <c r="M79" s="77"/>
      <c r="N79" s="79"/>
      <c r="O79" s="79"/>
      <c r="P79" s="79"/>
      <c r="Q79" s="50"/>
      <c r="R79" s="50"/>
      <c r="S79" s="52"/>
      <c r="T79" s="54"/>
      <c r="U79" s="153"/>
      <c r="V79" s="143"/>
      <c r="W79" s="143"/>
      <c r="X79" s="143"/>
      <c r="Y79" s="143"/>
      <c r="Z79" s="143"/>
      <c r="AA79" s="143"/>
      <c r="AB79" s="143"/>
      <c r="AC79" s="146"/>
      <c r="AD79" s="146"/>
      <c r="AE79" s="143"/>
      <c r="AF79" s="146"/>
      <c r="AG79" s="143"/>
      <c r="AH79" s="143"/>
      <c r="AI79" s="109"/>
      <c r="AJ79" s="143"/>
    </row>
    <row r="80" spans="1:36" ht="51.75" thickBot="1">
      <c r="A80" s="170"/>
      <c r="B80" s="132"/>
      <c r="C80" s="132"/>
      <c r="D80" s="132"/>
      <c r="E80" s="132"/>
      <c r="F80" s="76" t="s">
        <v>8</v>
      </c>
      <c r="G80" s="77"/>
      <c r="H80" s="77"/>
      <c r="I80" s="77"/>
      <c r="J80" s="78"/>
      <c r="K80" s="79"/>
      <c r="L80" s="80"/>
      <c r="M80" s="77"/>
      <c r="N80" s="79"/>
      <c r="O80" s="79"/>
      <c r="P80" s="79"/>
      <c r="Q80" s="50"/>
      <c r="R80" s="50"/>
      <c r="S80" s="52"/>
      <c r="T80" s="54"/>
      <c r="U80" s="153"/>
      <c r="V80" s="143"/>
      <c r="W80" s="143"/>
      <c r="X80" s="143"/>
      <c r="Y80" s="143"/>
      <c r="Z80" s="143"/>
      <c r="AA80" s="143"/>
      <c r="AB80" s="143"/>
      <c r="AC80" s="146"/>
      <c r="AD80" s="146"/>
      <c r="AE80" s="143"/>
      <c r="AF80" s="146"/>
      <c r="AG80" s="143"/>
      <c r="AH80" s="143"/>
      <c r="AI80" s="109"/>
      <c r="AJ80" s="143"/>
    </row>
    <row r="81" spans="1:36" ht="31.5" customHeight="1">
      <c r="A81" s="170"/>
      <c r="B81" s="132"/>
      <c r="C81" s="132"/>
      <c r="D81" s="132"/>
      <c r="E81" s="132"/>
      <c r="F81" s="131" t="s">
        <v>9</v>
      </c>
      <c r="G81" s="192"/>
      <c r="H81" s="192"/>
      <c r="I81" s="192"/>
      <c r="J81" s="175"/>
      <c r="K81" s="83"/>
      <c r="L81" s="84"/>
      <c r="M81" s="85"/>
      <c r="N81" s="83"/>
      <c r="O81" s="83"/>
      <c r="P81" s="83"/>
      <c r="Q81" s="86"/>
      <c r="R81" s="86"/>
      <c r="S81" s="87"/>
      <c r="T81" s="252"/>
      <c r="U81" s="153"/>
      <c r="V81" s="143"/>
      <c r="W81" s="143"/>
      <c r="X81" s="143"/>
      <c r="Y81" s="143"/>
      <c r="Z81" s="143"/>
      <c r="AA81" s="143"/>
      <c r="AB81" s="143"/>
      <c r="AC81" s="146"/>
      <c r="AD81" s="146"/>
      <c r="AE81" s="143"/>
      <c r="AF81" s="146"/>
      <c r="AG81" s="143"/>
      <c r="AH81" s="143"/>
      <c r="AI81" s="109"/>
      <c r="AJ81" s="143"/>
    </row>
    <row r="82" spans="1:36" ht="15.75" customHeight="1" thickBot="1">
      <c r="A82" s="171"/>
      <c r="B82" s="133"/>
      <c r="C82" s="133"/>
      <c r="D82" s="133"/>
      <c r="E82" s="133"/>
      <c r="F82" s="133"/>
      <c r="G82" s="193"/>
      <c r="H82" s="193"/>
      <c r="I82" s="193"/>
      <c r="J82" s="176"/>
      <c r="K82" s="79"/>
      <c r="L82" s="80"/>
      <c r="M82" s="77"/>
      <c r="N82" s="79"/>
      <c r="O82" s="79"/>
      <c r="P82" s="79"/>
      <c r="Q82" s="50"/>
      <c r="R82" s="50"/>
      <c r="S82" s="52"/>
      <c r="T82" s="253"/>
      <c r="U82" s="154"/>
      <c r="V82" s="144"/>
      <c r="W82" s="144"/>
      <c r="X82" s="144"/>
      <c r="Y82" s="144"/>
      <c r="Z82" s="144"/>
      <c r="AA82" s="144"/>
      <c r="AB82" s="144"/>
      <c r="AC82" s="147"/>
      <c r="AD82" s="147"/>
      <c r="AE82" s="144"/>
      <c r="AF82" s="147"/>
      <c r="AG82" s="144"/>
      <c r="AH82" s="144"/>
      <c r="AI82" s="110"/>
      <c r="AJ82" s="144"/>
    </row>
    <row r="83" spans="1:36" ht="12.75" customHeight="1" thickBot="1">
      <c r="A83" s="158" t="s">
        <v>136</v>
      </c>
      <c r="B83" s="131" t="s">
        <v>19</v>
      </c>
      <c r="C83" s="131">
        <v>2014</v>
      </c>
      <c r="D83" s="131">
        <v>2025</v>
      </c>
      <c r="E83" s="131"/>
      <c r="F83" s="70" t="s">
        <v>4</v>
      </c>
      <c r="G83" s="71">
        <f>H83+I83+J83+K83+L83+M83+N83+O83+P83+Q83+R83+S83+T83</f>
        <v>3040671.04</v>
      </c>
      <c r="H83" s="71">
        <v>169785.91</v>
      </c>
      <c r="I83" s="71">
        <v>291600</v>
      </c>
      <c r="J83" s="72">
        <v>52211.63</v>
      </c>
      <c r="K83" s="73">
        <v>0</v>
      </c>
      <c r="L83" s="74">
        <v>0</v>
      </c>
      <c r="M83" s="71">
        <f>M85</f>
        <v>433676.42</v>
      </c>
      <c r="N83" s="73">
        <f t="shared" ref="N83:T84" si="38">N84</f>
        <v>50261.96</v>
      </c>
      <c r="O83" s="73">
        <f t="shared" si="38"/>
        <v>407099.66</v>
      </c>
      <c r="P83" s="73">
        <f t="shared" si="38"/>
        <v>483046</v>
      </c>
      <c r="Q83" s="42">
        <f t="shared" si="38"/>
        <v>574889.46</v>
      </c>
      <c r="R83" s="42">
        <f t="shared" si="38"/>
        <v>468100</v>
      </c>
      <c r="S83" s="65">
        <f t="shared" si="38"/>
        <v>50000</v>
      </c>
      <c r="T83" s="47">
        <f t="shared" si="38"/>
        <v>60000</v>
      </c>
      <c r="U83" s="172" t="s">
        <v>20</v>
      </c>
      <c r="V83" s="131" t="s">
        <v>21</v>
      </c>
      <c r="W83" s="131">
        <f>X83+Y83+Z83+AA83+AB83+AD83+AE83</f>
        <v>133</v>
      </c>
      <c r="X83" s="131">
        <v>60</v>
      </c>
      <c r="Y83" s="131">
        <v>12</v>
      </c>
      <c r="Z83" s="131">
        <v>4</v>
      </c>
      <c r="AA83" s="131">
        <v>0</v>
      </c>
      <c r="AB83" s="131">
        <v>0</v>
      </c>
      <c r="AC83" s="137">
        <v>110</v>
      </c>
      <c r="AD83" s="137">
        <v>0</v>
      </c>
      <c r="AE83" s="131">
        <v>57</v>
      </c>
      <c r="AF83" s="137">
        <v>100</v>
      </c>
      <c r="AG83" s="131">
        <v>100</v>
      </c>
      <c r="AH83" s="131"/>
      <c r="AI83" s="66"/>
      <c r="AJ83" s="131"/>
    </row>
    <row r="84" spans="1:36" ht="51.75" thickBot="1">
      <c r="A84" s="159"/>
      <c r="B84" s="132"/>
      <c r="C84" s="132"/>
      <c r="D84" s="132"/>
      <c r="E84" s="132"/>
      <c r="F84" s="76" t="s">
        <v>5</v>
      </c>
      <c r="G84" s="71">
        <f t="shared" ref="G84:G85" si="39">H84+I84+J84+K84+L84+M84+N84+O84+P84+Q84+R84+S84+T84</f>
        <v>3040671.04</v>
      </c>
      <c r="H84" s="77">
        <v>169785.91</v>
      </c>
      <c r="I84" s="77">
        <v>291600</v>
      </c>
      <c r="J84" s="78">
        <v>52211.63</v>
      </c>
      <c r="K84" s="79">
        <v>0</v>
      </c>
      <c r="L84" s="80">
        <v>0</v>
      </c>
      <c r="M84" s="77">
        <f>M85</f>
        <v>433676.42</v>
      </c>
      <c r="N84" s="79">
        <f t="shared" si="38"/>
        <v>50261.96</v>
      </c>
      <c r="O84" s="79">
        <f t="shared" si="38"/>
        <v>407099.66</v>
      </c>
      <c r="P84" s="79">
        <f t="shared" si="38"/>
        <v>483046</v>
      </c>
      <c r="Q84" s="50">
        <f t="shared" si="38"/>
        <v>574889.46</v>
      </c>
      <c r="R84" s="50">
        <f t="shared" si="38"/>
        <v>468100</v>
      </c>
      <c r="S84" s="52">
        <f t="shared" si="38"/>
        <v>50000</v>
      </c>
      <c r="T84" s="52">
        <f t="shared" si="38"/>
        <v>60000</v>
      </c>
      <c r="U84" s="173"/>
      <c r="V84" s="132"/>
      <c r="W84" s="132"/>
      <c r="X84" s="132"/>
      <c r="Y84" s="132"/>
      <c r="Z84" s="132"/>
      <c r="AA84" s="132"/>
      <c r="AB84" s="132"/>
      <c r="AC84" s="138"/>
      <c r="AD84" s="138"/>
      <c r="AE84" s="132"/>
      <c r="AF84" s="138"/>
      <c r="AG84" s="132"/>
      <c r="AH84" s="132"/>
      <c r="AI84" s="67"/>
      <c r="AJ84" s="132"/>
    </row>
    <row r="85" spans="1:36" ht="64.5" thickBot="1">
      <c r="A85" s="159"/>
      <c r="B85" s="132"/>
      <c r="C85" s="132"/>
      <c r="D85" s="132"/>
      <c r="E85" s="132"/>
      <c r="F85" s="76" t="s">
        <v>6</v>
      </c>
      <c r="G85" s="71">
        <f t="shared" si="39"/>
        <v>3040671.04</v>
      </c>
      <c r="H85" s="77">
        <v>169785.91</v>
      </c>
      <c r="I85" s="77">
        <v>291600</v>
      </c>
      <c r="J85" s="78">
        <v>52211.63</v>
      </c>
      <c r="K85" s="79">
        <v>0</v>
      </c>
      <c r="L85" s="80">
        <v>0</v>
      </c>
      <c r="M85" s="77">
        <f>438061.37-4384.95</f>
        <v>433676.42</v>
      </c>
      <c r="N85" s="79">
        <v>50261.96</v>
      </c>
      <c r="O85" s="79">
        <v>407099.66</v>
      </c>
      <c r="P85" s="79">
        <v>483046</v>
      </c>
      <c r="Q85" s="50">
        <v>574889.46</v>
      </c>
      <c r="R85" s="50">
        <v>468100</v>
      </c>
      <c r="S85" s="52">
        <v>50000</v>
      </c>
      <c r="T85" s="53">
        <v>60000</v>
      </c>
      <c r="U85" s="173"/>
      <c r="V85" s="132"/>
      <c r="W85" s="132"/>
      <c r="X85" s="132"/>
      <c r="Y85" s="132"/>
      <c r="Z85" s="132"/>
      <c r="AA85" s="132"/>
      <c r="AB85" s="132"/>
      <c r="AC85" s="138"/>
      <c r="AD85" s="138"/>
      <c r="AE85" s="132"/>
      <c r="AF85" s="138"/>
      <c r="AG85" s="132"/>
      <c r="AH85" s="132"/>
      <c r="AI85" s="67"/>
      <c r="AJ85" s="132"/>
    </row>
    <row r="86" spans="1:36" ht="64.5" thickBot="1">
      <c r="A86" s="159"/>
      <c r="B86" s="132"/>
      <c r="C86" s="132"/>
      <c r="D86" s="132"/>
      <c r="E86" s="132"/>
      <c r="F86" s="76" t="s">
        <v>7</v>
      </c>
      <c r="G86" s="77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173"/>
      <c r="V86" s="132"/>
      <c r="W86" s="132"/>
      <c r="X86" s="132"/>
      <c r="Y86" s="132"/>
      <c r="Z86" s="132"/>
      <c r="AA86" s="132"/>
      <c r="AB86" s="132"/>
      <c r="AC86" s="138"/>
      <c r="AD86" s="138"/>
      <c r="AE86" s="132"/>
      <c r="AF86" s="138"/>
      <c r="AG86" s="132"/>
      <c r="AH86" s="132"/>
      <c r="AI86" s="67"/>
      <c r="AJ86" s="132"/>
    </row>
    <row r="87" spans="1:36" ht="51.75" thickBot="1">
      <c r="A87" s="159"/>
      <c r="B87" s="132"/>
      <c r="C87" s="132"/>
      <c r="D87" s="132"/>
      <c r="E87" s="132"/>
      <c r="F87" s="76" t="s">
        <v>8</v>
      </c>
      <c r="G87" s="77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173"/>
      <c r="V87" s="132"/>
      <c r="W87" s="132"/>
      <c r="X87" s="132"/>
      <c r="Y87" s="132"/>
      <c r="Z87" s="132"/>
      <c r="AA87" s="132"/>
      <c r="AB87" s="132"/>
      <c r="AC87" s="138"/>
      <c r="AD87" s="138"/>
      <c r="AE87" s="132"/>
      <c r="AF87" s="138"/>
      <c r="AG87" s="132"/>
      <c r="AH87" s="132"/>
      <c r="AI87" s="67"/>
      <c r="AJ87" s="132"/>
    </row>
    <row r="88" spans="1:36" ht="31.5" customHeight="1">
      <c r="A88" s="159"/>
      <c r="B88" s="132"/>
      <c r="C88" s="132"/>
      <c r="D88" s="132"/>
      <c r="E88" s="132"/>
      <c r="F88" s="131" t="s">
        <v>9</v>
      </c>
      <c r="G88" s="192"/>
      <c r="H88" s="192"/>
      <c r="I88" s="192"/>
      <c r="J88" s="175"/>
      <c r="K88" s="83"/>
      <c r="L88" s="84"/>
      <c r="M88" s="85"/>
      <c r="N88" s="83"/>
      <c r="O88" s="83"/>
      <c r="P88" s="83"/>
      <c r="Q88" s="86"/>
      <c r="R88" s="86"/>
      <c r="S88" s="87"/>
      <c r="T88" s="252"/>
      <c r="U88" s="173"/>
      <c r="V88" s="132"/>
      <c r="W88" s="132"/>
      <c r="X88" s="132"/>
      <c r="Y88" s="132"/>
      <c r="Z88" s="132"/>
      <c r="AA88" s="132"/>
      <c r="AB88" s="132"/>
      <c r="AC88" s="138"/>
      <c r="AD88" s="138"/>
      <c r="AE88" s="132"/>
      <c r="AF88" s="138"/>
      <c r="AG88" s="132"/>
      <c r="AH88" s="132"/>
      <c r="AI88" s="67"/>
      <c r="AJ88" s="132"/>
    </row>
    <row r="89" spans="1:36" ht="15.75" customHeight="1" thickBot="1">
      <c r="A89" s="160"/>
      <c r="B89" s="133"/>
      <c r="C89" s="133"/>
      <c r="D89" s="133"/>
      <c r="E89" s="133"/>
      <c r="F89" s="133"/>
      <c r="G89" s="193"/>
      <c r="H89" s="193"/>
      <c r="I89" s="193"/>
      <c r="J89" s="176"/>
      <c r="K89" s="79"/>
      <c r="L89" s="80"/>
      <c r="M89" s="77"/>
      <c r="N89" s="79"/>
      <c r="O89" s="79"/>
      <c r="P89" s="79"/>
      <c r="Q89" s="50"/>
      <c r="R89" s="50"/>
      <c r="S89" s="52"/>
      <c r="T89" s="253"/>
      <c r="U89" s="174"/>
      <c r="V89" s="133"/>
      <c r="W89" s="133"/>
      <c r="X89" s="133"/>
      <c r="Y89" s="133"/>
      <c r="Z89" s="133"/>
      <c r="AA89" s="133"/>
      <c r="AB89" s="133"/>
      <c r="AC89" s="139"/>
      <c r="AD89" s="139"/>
      <c r="AE89" s="133"/>
      <c r="AF89" s="139"/>
      <c r="AG89" s="133"/>
      <c r="AH89" s="133"/>
      <c r="AI89" s="68"/>
      <c r="AJ89" s="133"/>
    </row>
    <row r="90" spans="1:36" ht="12.75" customHeight="1" thickBot="1">
      <c r="A90" s="158" t="s">
        <v>159</v>
      </c>
      <c r="B90" s="131" t="s">
        <v>160</v>
      </c>
      <c r="C90" s="131">
        <v>2022</v>
      </c>
      <c r="D90" s="131">
        <v>2025</v>
      </c>
      <c r="E90" s="131"/>
      <c r="F90" s="70" t="s">
        <v>4</v>
      </c>
      <c r="G90" s="71">
        <f>H90+I90+J90+K90+L90+M90+N90+O90+P90+Q90+R90+T90</f>
        <v>100144</v>
      </c>
      <c r="H90" s="71">
        <v>0</v>
      </c>
      <c r="I90" s="71">
        <v>0</v>
      </c>
      <c r="J90" s="72">
        <v>0</v>
      </c>
      <c r="K90" s="73">
        <v>0</v>
      </c>
      <c r="L90" s="74">
        <v>0</v>
      </c>
      <c r="M90" s="71">
        <f>M92</f>
        <v>0</v>
      </c>
      <c r="N90" s="73">
        <f t="shared" ref="N90:T91" si="40">N91</f>
        <v>0</v>
      </c>
      <c r="O90" s="73">
        <f t="shared" si="40"/>
        <v>0</v>
      </c>
      <c r="P90" s="73">
        <f t="shared" si="40"/>
        <v>100144</v>
      </c>
      <c r="Q90" s="42">
        <f t="shared" si="40"/>
        <v>0</v>
      </c>
      <c r="R90" s="42">
        <f t="shared" si="40"/>
        <v>0</v>
      </c>
      <c r="S90" s="65">
        <f t="shared" si="40"/>
        <v>0</v>
      </c>
      <c r="T90" s="47">
        <f t="shared" si="40"/>
        <v>0</v>
      </c>
      <c r="U90" s="172" t="s">
        <v>45</v>
      </c>
      <c r="V90" s="131" t="s">
        <v>43</v>
      </c>
      <c r="W90" s="131">
        <v>0</v>
      </c>
      <c r="X90" s="131">
        <v>0</v>
      </c>
      <c r="Y90" s="131">
        <v>0</v>
      </c>
      <c r="Z90" s="131">
        <v>0</v>
      </c>
      <c r="AA90" s="131">
        <v>0</v>
      </c>
      <c r="AB90" s="137">
        <v>0</v>
      </c>
      <c r="AC90" s="137">
        <v>0</v>
      </c>
      <c r="AD90" s="131">
        <v>0</v>
      </c>
      <c r="AE90" s="131">
        <v>0</v>
      </c>
      <c r="AF90" s="137">
        <v>100</v>
      </c>
      <c r="AG90" s="131">
        <v>0</v>
      </c>
      <c r="AH90" s="131"/>
      <c r="AI90" s="66"/>
      <c r="AJ90" s="243"/>
    </row>
    <row r="91" spans="1:36" ht="51.75" thickBot="1">
      <c r="A91" s="159"/>
      <c r="B91" s="132"/>
      <c r="C91" s="132"/>
      <c r="D91" s="132"/>
      <c r="E91" s="132"/>
      <c r="F91" s="76" t="s">
        <v>5</v>
      </c>
      <c r="G91" s="71">
        <f t="shared" ref="G91:G92" si="41">H91+I91+J91+K91+L91+M91+N91+O91+P91+Q91+R91+T91</f>
        <v>100144</v>
      </c>
      <c r="H91" s="77">
        <v>0</v>
      </c>
      <c r="I91" s="77">
        <v>0</v>
      </c>
      <c r="J91" s="78">
        <v>0</v>
      </c>
      <c r="K91" s="79">
        <v>0</v>
      </c>
      <c r="L91" s="80">
        <v>0</v>
      </c>
      <c r="M91" s="77">
        <f>M92</f>
        <v>0</v>
      </c>
      <c r="N91" s="79">
        <f t="shared" si="40"/>
        <v>0</v>
      </c>
      <c r="O91" s="79">
        <f t="shared" si="40"/>
        <v>0</v>
      </c>
      <c r="P91" s="79">
        <f t="shared" si="40"/>
        <v>100144</v>
      </c>
      <c r="Q91" s="50">
        <f t="shared" si="40"/>
        <v>0</v>
      </c>
      <c r="R91" s="50">
        <f t="shared" si="40"/>
        <v>0</v>
      </c>
      <c r="S91" s="52">
        <f t="shared" si="40"/>
        <v>0</v>
      </c>
      <c r="T91" s="54">
        <f t="shared" si="40"/>
        <v>0</v>
      </c>
      <c r="U91" s="173"/>
      <c r="V91" s="132"/>
      <c r="W91" s="132"/>
      <c r="X91" s="132"/>
      <c r="Y91" s="132"/>
      <c r="Z91" s="132"/>
      <c r="AA91" s="132"/>
      <c r="AB91" s="138"/>
      <c r="AC91" s="138"/>
      <c r="AD91" s="132"/>
      <c r="AE91" s="132"/>
      <c r="AF91" s="138"/>
      <c r="AG91" s="132"/>
      <c r="AH91" s="132"/>
      <c r="AI91" s="67"/>
      <c r="AJ91" s="244"/>
    </row>
    <row r="92" spans="1:36" ht="64.5" thickBot="1">
      <c r="A92" s="159"/>
      <c r="B92" s="132"/>
      <c r="C92" s="132"/>
      <c r="D92" s="132"/>
      <c r="E92" s="132"/>
      <c r="F92" s="76" t="s">
        <v>6</v>
      </c>
      <c r="G92" s="71">
        <f t="shared" si="41"/>
        <v>100144</v>
      </c>
      <c r="H92" s="77">
        <v>0</v>
      </c>
      <c r="I92" s="77">
        <v>0</v>
      </c>
      <c r="J92" s="78">
        <v>0</v>
      </c>
      <c r="K92" s="79">
        <v>0</v>
      </c>
      <c r="L92" s="80">
        <v>0</v>
      </c>
      <c r="M92" s="77">
        <v>0</v>
      </c>
      <c r="N92" s="79">
        <v>0</v>
      </c>
      <c r="O92" s="79">
        <v>0</v>
      </c>
      <c r="P92" s="79">
        <v>100144</v>
      </c>
      <c r="Q92" s="50">
        <v>0</v>
      </c>
      <c r="R92" s="50">
        <v>0</v>
      </c>
      <c r="S92" s="52">
        <v>0</v>
      </c>
      <c r="T92" s="53">
        <v>0</v>
      </c>
      <c r="U92" s="173"/>
      <c r="V92" s="132"/>
      <c r="W92" s="132"/>
      <c r="X92" s="132"/>
      <c r="Y92" s="132"/>
      <c r="Z92" s="132"/>
      <c r="AA92" s="132"/>
      <c r="AB92" s="138"/>
      <c r="AC92" s="138"/>
      <c r="AD92" s="132"/>
      <c r="AE92" s="132"/>
      <c r="AF92" s="138"/>
      <c r="AG92" s="132"/>
      <c r="AH92" s="132"/>
      <c r="AI92" s="67"/>
      <c r="AJ92" s="244"/>
    </row>
    <row r="93" spans="1:36" ht="64.5" thickBot="1">
      <c r="A93" s="159"/>
      <c r="B93" s="132"/>
      <c r="C93" s="132"/>
      <c r="D93" s="132"/>
      <c r="E93" s="132"/>
      <c r="F93" s="76" t="s">
        <v>7</v>
      </c>
      <c r="G93" s="77"/>
      <c r="H93" s="77"/>
      <c r="I93" s="77"/>
      <c r="J93" s="78"/>
      <c r="K93" s="79"/>
      <c r="L93" s="80"/>
      <c r="M93" s="77"/>
      <c r="N93" s="79"/>
      <c r="O93" s="79"/>
      <c r="P93" s="79"/>
      <c r="Q93" s="50"/>
      <c r="R93" s="50"/>
      <c r="S93" s="52"/>
      <c r="T93" s="54"/>
      <c r="U93" s="173"/>
      <c r="V93" s="132"/>
      <c r="W93" s="132"/>
      <c r="X93" s="132"/>
      <c r="Y93" s="132"/>
      <c r="Z93" s="132"/>
      <c r="AA93" s="132"/>
      <c r="AB93" s="138"/>
      <c r="AC93" s="138"/>
      <c r="AD93" s="132"/>
      <c r="AE93" s="132"/>
      <c r="AF93" s="138"/>
      <c r="AG93" s="132"/>
      <c r="AH93" s="132"/>
      <c r="AI93" s="67"/>
      <c r="AJ93" s="244"/>
    </row>
    <row r="94" spans="1:36" ht="51.75" thickBot="1">
      <c r="A94" s="159"/>
      <c r="B94" s="132"/>
      <c r="C94" s="132"/>
      <c r="D94" s="132"/>
      <c r="E94" s="132"/>
      <c r="F94" s="76" t="s">
        <v>8</v>
      </c>
      <c r="G94" s="77"/>
      <c r="H94" s="77"/>
      <c r="I94" s="77"/>
      <c r="J94" s="78"/>
      <c r="K94" s="79"/>
      <c r="L94" s="80"/>
      <c r="M94" s="77"/>
      <c r="N94" s="79"/>
      <c r="O94" s="79"/>
      <c r="P94" s="79"/>
      <c r="Q94" s="50"/>
      <c r="R94" s="50"/>
      <c r="S94" s="52"/>
      <c r="T94" s="54"/>
      <c r="U94" s="173"/>
      <c r="V94" s="132"/>
      <c r="W94" s="132"/>
      <c r="X94" s="132"/>
      <c r="Y94" s="132"/>
      <c r="Z94" s="132"/>
      <c r="AA94" s="132"/>
      <c r="AB94" s="138"/>
      <c r="AC94" s="138"/>
      <c r="AD94" s="132"/>
      <c r="AE94" s="132"/>
      <c r="AF94" s="138"/>
      <c r="AG94" s="132"/>
      <c r="AH94" s="132"/>
      <c r="AI94" s="67"/>
      <c r="AJ94" s="244"/>
    </row>
    <row r="95" spans="1:36" ht="31.5" customHeight="1">
      <c r="A95" s="159"/>
      <c r="B95" s="132"/>
      <c r="C95" s="132"/>
      <c r="D95" s="132"/>
      <c r="E95" s="132"/>
      <c r="F95" s="131" t="s">
        <v>9</v>
      </c>
      <c r="G95" s="192"/>
      <c r="H95" s="192"/>
      <c r="I95" s="192"/>
      <c r="J95" s="175"/>
      <c r="K95" s="83"/>
      <c r="L95" s="84"/>
      <c r="M95" s="85"/>
      <c r="N95" s="83"/>
      <c r="O95" s="83"/>
      <c r="P95" s="83"/>
      <c r="Q95" s="86"/>
      <c r="R95" s="86"/>
      <c r="S95" s="87"/>
      <c r="T95" s="252"/>
      <c r="U95" s="173"/>
      <c r="V95" s="132"/>
      <c r="W95" s="132"/>
      <c r="X95" s="132"/>
      <c r="Y95" s="132"/>
      <c r="Z95" s="132"/>
      <c r="AA95" s="132"/>
      <c r="AB95" s="138"/>
      <c r="AC95" s="138"/>
      <c r="AD95" s="132"/>
      <c r="AE95" s="132"/>
      <c r="AF95" s="138"/>
      <c r="AG95" s="132"/>
      <c r="AH95" s="132"/>
      <c r="AI95" s="67"/>
      <c r="AJ95" s="244"/>
    </row>
    <row r="96" spans="1:36" ht="15.75" customHeight="1" thickBot="1">
      <c r="A96" s="160"/>
      <c r="B96" s="133"/>
      <c r="C96" s="133"/>
      <c r="D96" s="133"/>
      <c r="E96" s="133"/>
      <c r="F96" s="133"/>
      <c r="G96" s="193"/>
      <c r="H96" s="193"/>
      <c r="I96" s="193"/>
      <c r="J96" s="176"/>
      <c r="K96" s="79"/>
      <c r="L96" s="80"/>
      <c r="M96" s="77"/>
      <c r="N96" s="79"/>
      <c r="O96" s="79"/>
      <c r="P96" s="79"/>
      <c r="Q96" s="50"/>
      <c r="R96" s="50"/>
      <c r="S96" s="52"/>
      <c r="T96" s="253"/>
      <c r="U96" s="174"/>
      <c r="V96" s="133"/>
      <c r="W96" s="133"/>
      <c r="X96" s="133"/>
      <c r="Y96" s="133"/>
      <c r="Z96" s="133"/>
      <c r="AA96" s="133"/>
      <c r="AB96" s="139"/>
      <c r="AC96" s="139"/>
      <c r="AD96" s="133"/>
      <c r="AE96" s="133"/>
      <c r="AF96" s="139"/>
      <c r="AG96" s="133"/>
      <c r="AH96" s="133"/>
      <c r="AI96" s="68"/>
      <c r="AJ96" s="245"/>
    </row>
    <row r="97" spans="1:36" ht="12.75" customHeight="1" thickBot="1">
      <c r="A97" s="158" t="s">
        <v>162</v>
      </c>
      <c r="B97" s="131" t="s">
        <v>163</v>
      </c>
      <c r="C97" s="131">
        <v>2023</v>
      </c>
      <c r="D97" s="131">
        <v>2025</v>
      </c>
      <c r="E97" s="131"/>
      <c r="F97" s="70" t="s">
        <v>4</v>
      </c>
      <c r="G97" s="71">
        <f>H97+I97+J97+K97+L97+M97+N97+O97+P97+Q97+R97</f>
        <v>0</v>
      </c>
      <c r="H97" s="71">
        <v>0</v>
      </c>
      <c r="I97" s="71">
        <v>0</v>
      </c>
      <c r="J97" s="72">
        <v>0</v>
      </c>
      <c r="K97" s="73">
        <v>0</v>
      </c>
      <c r="L97" s="74">
        <v>0</v>
      </c>
      <c r="M97" s="71">
        <f>M99</f>
        <v>0</v>
      </c>
      <c r="N97" s="73">
        <f t="shared" ref="N97:T98" si="42">N98</f>
        <v>0</v>
      </c>
      <c r="O97" s="73">
        <f t="shared" si="42"/>
        <v>0</v>
      </c>
      <c r="P97" s="73">
        <f t="shared" si="42"/>
        <v>0</v>
      </c>
      <c r="Q97" s="42">
        <f t="shared" si="42"/>
        <v>0</v>
      </c>
      <c r="R97" s="42">
        <f t="shared" si="42"/>
        <v>0</v>
      </c>
      <c r="S97" s="65">
        <f t="shared" si="42"/>
        <v>0</v>
      </c>
      <c r="T97" s="47">
        <f t="shared" si="42"/>
        <v>0</v>
      </c>
      <c r="U97" s="172" t="s">
        <v>45</v>
      </c>
      <c r="V97" s="131" t="s">
        <v>43</v>
      </c>
      <c r="W97" s="131">
        <v>0</v>
      </c>
      <c r="X97" s="131">
        <v>0</v>
      </c>
      <c r="Y97" s="131">
        <v>0</v>
      </c>
      <c r="Z97" s="131">
        <v>0</v>
      </c>
      <c r="AA97" s="131">
        <v>0</v>
      </c>
      <c r="AB97" s="137">
        <v>0</v>
      </c>
      <c r="AC97" s="137">
        <v>0</v>
      </c>
      <c r="AD97" s="131">
        <v>0</v>
      </c>
      <c r="AE97" s="131">
        <v>0</v>
      </c>
      <c r="AF97" s="137">
        <v>100</v>
      </c>
      <c r="AG97" s="131">
        <v>100</v>
      </c>
      <c r="AH97" s="131"/>
      <c r="AI97" s="66"/>
      <c r="AJ97" s="243"/>
    </row>
    <row r="98" spans="1:36" ht="51.75" thickBot="1">
      <c r="A98" s="159"/>
      <c r="B98" s="132"/>
      <c r="C98" s="132"/>
      <c r="D98" s="132"/>
      <c r="E98" s="132"/>
      <c r="F98" s="76" t="s">
        <v>5</v>
      </c>
      <c r="G98" s="77">
        <f>H98+I98+J98+K98+L98+M98+N98+O98+P98+Q98+R98</f>
        <v>0</v>
      </c>
      <c r="H98" s="77">
        <v>0</v>
      </c>
      <c r="I98" s="77">
        <v>0</v>
      </c>
      <c r="J98" s="78">
        <v>0</v>
      </c>
      <c r="K98" s="79">
        <v>0</v>
      </c>
      <c r="L98" s="80">
        <v>0</v>
      </c>
      <c r="M98" s="77">
        <f>M99</f>
        <v>0</v>
      </c>
      <c r="N98" s="79">
        <f t="shared" si="42"/>
        <v>0</v>
      </c>
      <c r="O98" s="79">
        <f t="shared" si="42"/>
        <v>0</v>
      </c>
      <c r="P98" s="79">
        <v>0</v>
      </c>
      <c r="Q98" s="50">
        <f t="shared" si="42"/>
        <v>0</v>
      </c>
      <c r="R98" s="50">
        <f t="shared" si="42"/>
        <v>0</v>
      </c>
      <c r="S98" s="52">
        <f t="shared" si="42"/>
        <v>0</v>
      </c>
      <c r="T98" s="54">
        <f t="shared" si="42"/>
        <v>0</v>
      </c>
      <c r="U98" s="173"/>
      <c r="V98" s="132"/>
      <c r="W98" s="132"/>
      <c r="X98" s="132"/>
      <c r="Y98" s="132"/>
      <c r="Z98" s="132"/>
      <c r="AA98" s="132"/>
      <c r="AB98" s="138"/>
      <c r="AC98" s="138"/>
      <c r="AD98" s="132"/>
      <c r="AE98" s="132"/>
      <c r="AF98" s="138"/>
      <c r="AG98" s="132"/>
      <c r="AH98" s="132"/>
      <c r="AI98" s="67"/>
      <c r="AJ98" s="244"/>
    </row>
    <row r="99" spans="1:36" ht="64.5" thickBot="1">
      <c r="A99" s="159"/>
      <c r="B99" s="132"/>
      <c r="C99" s="132"/>
      <c r="D99" s="132"/>
      <c r="E99" s="132"/>
      <c r="F99" s="76" t="s">
        <v>6</v>
      </c>
      <c r="G99" s="77">
        <f>H99+I99+J99+K99+L99+M99+N99+O99+P99+Q99+R99</f>
        <v>0</v>
      </c>
      <c r="H99" s="77">
        <v>0</v>
      </c>
      <c r="I99" s="77">
        <v>0</v>
      </c>
      <c r="J99" s="78">
        <v>0</v>
      </c>
      <c r="K99" s="79">
        <v>0</v>
      </c>
      <c r="L99" s="80">
        <v>0</v>
      </c>
      <c r="M99" s="77">
        <v>0</v>
      </c>
      <c r="N99" s="79">
        <v>0</v>
      </c>
      <c r="O99" s="79">
        <v>0</v>
      </c>
      <c r="P99" s="79">
        <v>0</v>
      </c>
      <c r="Q99" s="50">
        <f>150000-71110-22035.02-56854.98</f>
        <v>0</v>
      </c>
      <c r="R99" s="50">
        <v>0</v>
      </c>
      <c r="S99" s="52">
        <v>0</v>
      </c>
      <c r="T99" s="53">
        <v>0</v>
      </c>
      <c r="U99" s="173"/>
      <c r="V99" s="132"/>
      <c r="W99" s="132"/>
      <c r="X99" s="132"/>
      <c r="Y99" s="132"/>
      <c r="Z99" s="132"/>
      <c r="AA99" s="132"/>
      <c r="AB99" s="138"/>
      <c r="AC99" s="138"/>
      <c r="AD99" s="132"/>
      <c r="AE99" s="132"/>
      <c r="AF99" s="138"/>
      <c r="AG99" s="132"/>
      <c r="AH99" s="132"/>
      <c r="AI99" s="67"/>
      <c r="AJ99" s="244"/>
    </row>
    <row r="100" spans="1:36" ht="64.5" thickBot="1">
      <c r="A100" s="159"/>
      <c r="B100" s="132"/>
      <c r="C100" s="132"/>
      <c r="D100" s="132"/>
      <c r="E100" s="132"/>
      <c r="F100" s="76" t="s">
        <v>7</v>
      </c>
      <c r="G100" s="77"/>
      <c r="H100" s="77"/>
      <c r="I100" s="77"/>
      <c r="J100" s="78"/>
      <c r="K100" s="79"/>
      <c r="L100" s="80"/>
      <c r="M100" s="77"/>
      <c r="N100" s="79"/>
      <c r="O100" s="79"/>
      <c r="P100" s="79"/>
      <c r="Q100" s="50"/>
      <c r="R100" s="50"/>
      <c r="S100" s="52"/>
      <c r="T100" s="54"/>
      <c r="U100" s="173"/>
      <c r="V100" s="132"/>
      <c r="W100" s="132"/>
      <c r="X100" s="132"/>
      <c r="Y100" s="132"/>
      <c r="Z100" s="132"/>
      <c r="AA100" s="132"/>
      <c r="AB100" s="138"/>
      <c r="AC100" s="138"/>
      <c r="AD100" s="132"/>
      <c r="AE100" s="132"/>
      <c r="AF100" s="138"/>
      <c r="AG100" s="132"/>
      <c r="AH100" s="132"/>
      <c r="AI100" s="67"/>
      <c r="AJ100" s="244"/>
    </row>
    <row r="101" spans="1:36" ht="51.75" thickBot="1">
      <c r="A101" s="159"/>
      <c r="B101" s="132"/>
      <c r="C101" s="132"/>
      <c r="D101" s="132"/>
      <c r="E101" s="132"/>
      <c r="F101" s="76" t="s">
        <v>8</v>
      </c>
      <c r="G101" s="77"/>
      <c r="H101" s="77"/>
      <c r="I101" s="77"/>
      <c r="J101" s="78"/>
      <c r="K101" s="79"/>
      <c r="L101" s="80"/>
      <c r="M101" s="77"/>
      <c r="N101" s="79"/>
      <c r="O101" s="79"/>
      <c r="P101" s="79"/>
      <c r="Q101" s="50"/>
      <c r="R101" s="50"/>
      <c r="S101" s="52"/>
      <c r="T101" s="54"/>
      <c r="U101" s="173"/>
      <c r="V101" s="132"/>
      <c r="W101" s="132"/>
      <c r="X101" s="132"/>
      <c r="Y101" s="132"/>
      <c r="Z101" s="132"/>
      <c r="AA101" s="132"/>
      <c r="AB101" s="138"/>
      <c r="AC101" s="138"/>
      <c r="AD101" s="132"/>
      <c r="AE101" s="132"/>
      <c r="AF101" s="138"/>
      <c r="AG101" s="132"/>
      <c r="AH101" s="132"/>
      <c r="AI101" s="67"/>
      <c r="AJ101" s="244"/>
    </row>
    <row r="102" spans="1:36" ht="31.5" customHeight="1">
      <c r="A102" s="159"/>
      <c r="B102" s="132"/>
      <c r="C102" s="132"/>
      <c r="D102" s="132"/>
      <c r="E102" s="132"/>
      <c r="F102" s="131" t="s">
        <v>9</v>
      </c>
      <c r="G102" s="192"/>
      <c r="H102" s="192"/>
      <c r="I102" s="192"/>
      <c r="J102" s="175"/>
      <c r="K102" s="83"/>
      <c r="L102" s="84"/>
      <c r="M102" s="85"/>
      <c r="N102" s="83"/>
      <c r="O102" s="83"/>
      <c r="P102" s="83"/>
      <c r="Q102" s="86"/>
      <c r="R102" s="86"/>
      <c r="S102" s="87"/>
      <c r="T102" s="252"/>
      <c r="U102" s="173"/>
      <c r="V102" s="132"/>
      <c r="W102" s="132"/>
      <c r="X102" s="132"/>
      <c r="Y102" s="132"/>
      <c r="Z102" s="132"/>
      <c r="AA102" s="132"/>
      <c r="AB102" s="138"/>
      <c r="AC102" s="138"/>
      <c r="AD102" s="132"/>
      <c r="AE102" s="132"/>
      <c r="AF102" s="138"/>
      <c r="AG102" s="132"/>
      <c r="AH102" s="132"/>
      <c r="AI102" s="67"/>
      <c r="AJ102" s="244"/>
    </row>
    <row r="103" spans="1:36" ht="15.75" customHeight="1" thickBot="1">
      <c r="A103" s="160"/>
      <c r="B103" s="133"/>
      <c r="C103" s="133"/>
      <c r="D103" s="133"/>
      <c r="E103" s="133"/>
      <c r="F103" s="133"/>
      <c r="G103" s="193"/>
      <c r="H103" s="193"/>
      <c r="I103" s="193"/>
      <c r="J103" s="176"/>
      <c r="K103" s="79"/>
      <c r="L103" s="80"/>
      <c r="M103" s="77"/>
      <c r="N103" s="79"/>
      <c r="O103" s="79"/>
      <c r="P103" s="79"/>
      <c r="Q103" s="50"/>
      <c r="R103" s="50"/>
      <c r="S103" s="52"/>
      <c r="T103" s="253"/>
      <c r="U103" s="174"/>
      <c r="V103" s="133"/>
      <c r="W103" s="133"/>
      <c r="X103" s="133"/>
      <c r="Y103" s="133"/>
      <c r="Z103" s="133"/>
      <c r="AA103" s="133"/>
      <c r="AB103" s="139"/>
      <c r="AC103" s="139"/>
      <c r="AD103" s="133"/>
      <c r="AE103" s="133"/>
      <c r="AF103" s="139"/>
      <c r="AG103" s="133"/>
      <c r="AH103" s="133"/>
      <c r="AI103" s="68"/>
      <c r="AJ103" s="245"/>
    </row>
    <row r="104" spans="1:36" ht="13.5" thickBot="1">
      <c r="A104" s="169" t="s">
        <v>135</v>
      </c>
      <c r="B104" s="131" t="s">
        <v>22</v>
      </c>
      <c r="C104" s="131">
        <v>2014</v>
      </c>
      <c r="D104" s="131">
        <v>2025</v>
      </c>
      <c r="E104" s="131"/>
      <c r="F104" s="70" t="s">
        <v>4</v>
      </c>
      <c r="G104" s="71">
        <f>H104+I104+J104+K104+L104+M104+N104+O104+P104+Q104+R104+S104+T104</f>
        <v>2089862.84</v>
      </c>
      <c r="H104" s="71">
        <v>262482.84000000003</v>
      </c>
      <c r="I104" s="71">
        <v>1827380</v>
      </c>
      <c r="J104" s="72">
        <v>0</v>
      </c>
      <c r="K104" s="73">
        <v>0</v>
      </c>
      <c r="L104" s="74">
        <v>0</v>
      </c>
      <c r="M104" s="71">
        <v>0</v>
      </c>
      <c r="N104" s="73">
        <v>0</v>
      </c>
      <c r="O104" s="73">
        <v>0</v>
      </c>
      <c r="P104" s="73">
        <v>0</v>
      </c>
      <c r="Q104" s="42">
        <v>0</v>
      </c>
      <c r="R104" s="42">
        <v>0</v>
      </c>
      <c r="S104" s="65">
        <v>0</v>
      </c>
      <c r="T104" s="47">
        <v>0</v>
      </c>
      <c r="U104" s="152"/>
      <c r="V104" s="140"/>
      <c r="W104" s="140"/>
      <c r="X104" s="131"/>
      <c r="Y104" s="131"/>
      <c r="Z104" s="131"/>
      <c r="AA104" s="131"/>
      <c r="AB104" s="131"/>
      <c r="AC104" s="137"/>
      <c r="AD104" s="137"/>
      <c r="AE104" s="131"/>
      <c r="AF104" s="137"/>
      <c r="AG104" s="131"/>
      <c r="AH104" s="131"/>
      <c r="AI104" s="66"/>
      <c r="AJ104" s="131"/>
    </row>
    <row r="105" spans="1:36" ht="39" customHeight="1" thickBot="1">
      <c r="A105" s="170"/>
      <c r="B105" s="132"/>
      <c r="C105" s="132"/>
      <c r="D105" s="132"/>
      <c r="E105" s="132"/>
      <c r="F105" s="76" t="s">
        <v>5</v>
      </c>
      <c r="G105" s="71">
        <f t="shared" ref="G105:G106" si="43">H105+I105+J105+K105+L105+M105+N105+O105+P105+Q105+R105+S105+T105</f>
        <v>2089862.84</v>
      </c>
      <c r="H105" s="77">
        <v>262482.84000000003</v>
      </c>
      <c r="I105" s="77">
        <v>1827380</v>
      </c>
      <c r="J105" s="78">
        <v>0</v>
      </c>
      <c r="K105" s="79">
        <v>0</v>
      </c>
      <c r="L105" s="80">
        <v>0</v>
      </c>
      <c r="M105" s="77">
        <v>0</v>
      </c>
      <c r="N105" s="79">
        <v>0</v>
      </c>
      <c r="O105" s="79">
        <v>0</v>
      </c>
      <c r="P105" s="79">
        <v>0</v>
      </c>
      <c r="Q105" s="50">
        <v>0</v>
      </c>
      <c r="R105" s="50">
        <v>0</v>
      </c>
      <c r="S105" s="52">
        <v>0</v>
      </c>
      <c r="T105" s="54">
        <v>0</v>
      </c>
      <c r="U105" s="153"/>
      <c r="V105" s="143"/>
      <c r="W105" s="143"/>
      <c r="X105" s="132"/>
      <c r="Y105" s="132"/>
      <c r="Z105" s="132"/>
      <c r="AA105" s="132"/>
      <c r="AB105" s="132"/>
      <c r="AC105" s="138"/>
      <c r="AD105" s="138"/>
      <c r="AE105" s="132"/>
      <c r="AF105" s="138"/>
      <c r="AG105" s="132"/>
      <c r="AH105" s="132"/>
      <c r="AI105" s="67"/>
      <c r="AJ105" s="132"/>
    </row>
    <row r="106" spans="1:36" ht="48" customHeight="1" thickBot="1">
      <c r="A106" s="170"/>
      <c r="B106" s="132"/>
      <c r="C106" s="132"/>
      <c r="D106" s="132"/>
      <c r="E106" s="132"/>
      <c r="F106" s="76" t="s">
        <v>6</v>
      </c>
      <c r="G106" s="71">
        <f t="shared" si="43"/>
        <v>2089862.84</v>
      </c>
      <c r="H106" s="77">
        <v>262482.84000000003</v>
      </c>
      <c r="I106" s="77">
        <v>1827380</v>
      </c>
      <c r="J106" s="78">
        <v>0</v>
      </c>
      <c r="K106" s="79">
        <v>0</v>
      </c>
      <c r="L106" s="80">
        <v>0</v>
      </c>
      <c r="M106" s="77">
        <v>0</v>
      </c>
      <c r="N106" s="79">
        <v>0</v>
      </c>
      <c r="O106" s="79">
        <v>0</v>
      </c>
      <c r="P106" s="79">
        <v>0</v>
      </c>
      <c r="Q106" s="50">
        <v>0</v>
      </c>
      <c r="R106" s="50">
        <v>0</v>
      </c>
      <c r="S106" s="52">
        <v>0</v>
      </c>
      <c r="T106" s="53">
        <v>0</v>
      </c>
      <c r="U106" s="153"/>
      <c r="V106" s="143"/>
      <c r="W106" s="143"/>
      <c r="X106" s="132"/>
      <c r="Y106" s="132"/>
      <c r="Z106" s="132"/>
      <c r="AA106" s="132"/>
      <c r="AB106" s="132"/>
      <c r="AC106" s="138"/>
      <c r="AD106" s="138"/>
      <c r="AE106" s="132"/>
      <c r="AF106" s="138"/>
      <c r="AG106" s="132"/>
      <c r="AH106" s="132"/>
      <c r="AI106" s="67"/>
      <c r="AJ106" s="132"/>
    </row>
    <row r="107" spans="1:36" ht="49.5" customHeight="1" thickBot="1">
      <c r="A107" s="170"/>
      <c r="B107" s="132"/>
      <c r="C107" s="132"/>
      <c r="D107" s="132"/>
      <c r="E107" s="132"/>
      <c r="F107" s="76" t="s">
        <v>7</v>
      </c>
      <c r="G107" s="77"/>
      <c r="H107" s="77"/>
      <c r="I107" s="77"/>
      <c r="J107" s="78"/>
      <c r="K107" s="79"/>
      <c r="L107" s="80"/>
      <c r="M107" s="77"/>
      <c r="N107" s="79"/>
      <c r="O107" s="79"/>
      <c r="P107" s="79"/>
      <c r="Q107" s="50"/>
      <c r="R107" s="50"/>
      <c r="S107" s="52"/>
      <c r="T107" s="54"/>
      <c r="U107" s="153"/>
      <c r="V107" s="143"/>
      <c r="W107" s="143"/>
      <c r="X107" s="132"/>
      <c r="Y107" s="132"/>
      <c r="Z107" s="132"/>
      <c r="AA107" s="132"/>
      <c r="AB107" s="132"/>
      <c r="AC107" s="138"/>
      <c r="AD107" s="138"/>
      <c r="AE107" s="132"/>
      <c r="AF107" s="138"/>
      <c r="AG107" s="132"/>
      <c r="AH107" s="132"/>
      <c r="AI107" s="67"/>
      <c r="AJ107" s="132"/>
    </row>
    <row r="108" spans="1:36" ht="51.75" thickBot="1">
      <c r="A108" s="170"/>
      <c r="B108" s="132"/>
      <c r="C108" s="132"/>
      <c r="D108" s="132"/>
      <c r="E108" s="132"/>
      <c r="F108" s="76" t="s">
        <v>8</v>
      </c>
      <c r="G108" s="77"/>
      <c r="H108" s="77"/>
      <c r="I108" s="77"/>
      <c r="J108" s="78"/>
      <c r="K108" s="79"/>
      <c r="L108" s="80"/>
      <c r="M108" s="77"/>
      <c r="N108" s="79"/>
      <c r="O108" s="79"/>
      <c r="P108" s="79"/>
      <c r="Q108" s="50"/>
      <c r="R108" s="50"/>
      <c r="S108" s="52"/>
      <c r="T108" s="54"/>
      <c r="U108" s="153"/>
      <c r="V108" s="143"/>
      <c r="W108" s="143"/>
      <c r="X108" s="132"/>
      <c r="Y108" s="132"/>
      <c r="Z108" s="132"/>
      <c r="AA108" s="132"/>
      <c r="AB108" s="132"/>
      <c r="AC108" s="138"/>
      <c r="AD108" s="138"/>
      <c r="AE108" s="132"/>
      <c r="AF108" s="138"/>
      <c r="AG108" s="132"/>
      <c r="AH108" s="132"/>
      <c r="AI108" s="67"/>
      <c r="AJ108" s="132"/>
    </row>
    <row r="109" spans="1:36" ht="26.25" thickBot="1">
      <c r="A109" s="171"/>
      <c r="B109" s="133"/>
      <c r="C109" s="133"/>
      <c r="D109" s="133"/>
      <c r="E109" s="133"/>
      <c r="F109" s="76" t="s">
        <v>9</v>
      </c>
      <c r="G109" s="77"/>
      <c r="H109" s="77"/>
      <c r="I109" s="77"/>
      <c r="J109" s="78"/>
      <c r="K109" s="79"/>
      <c r="L109" s="80"/>
      <c r="M109" s="77"/>
      <c r="N109" s="79"/>
      <c r="O109" s="79"/>
      <c r="P109" s="79"/>
      <c r="Q109" s="50"/>
      <c r="R109" s="50"/>
      <c r="S109" s="52"/>
      <c r="T109" s="54"/>
      <c r="U109" s="154"/>
      <c r="V109" s="144"/>
      <c r="W109" s="144"/>
      <c r="X109" s="133"/>
      <c r="Y109" s="133"/>
      <c r="Z109" s="133"/>
      <c r="AA109" s="133"/>
      <c r="AB109" s="133"/>
      <c r="AC109" s="139"/>
      <c r="AD109" s="139"/>
      <c r="AE109" s="133"/>
      <c r="AF109" s="139"/>
      <c r="AG109" s="133"/>
      <c r="AH109" s="133"/>
      <c r="AI109" s="68"/>
      <c r="AJ109" s="133"/>
    </row>
    <row r="110" spans="1:36" ht="15.75" customHeight="1" thickBot="1">
      <c r="A110" s="169" t="s">
        <v>137</v>
      </c>
      <c r="B110" s="131" t="s">
        <v>23</v>
      </c>
      <c r="C110" s="131">
        <v>2014</v>
      </c>
      <c r="D110" s="131">
        <v>2025</v>
      </c>
      <c r="E110" s="131"/>
      <c r="F110" s="70" t="s">
        <v>4</v>
      </c>
      <c r="G110" s="71">
        <v>221241.42</v>
      </c>
      <c r="H110" s="71">
        <v>221241.42</v>
      </c>
      <c r="I110" s="71">
        <v>0</v>
      </c>
      <c r="J110" s="72">
        <v>0</v>
      </c>
      <c r="K110" s="73">
        <v>0</v>
      </c>
      <c r="L110" s="74">
        <v>0</v>
      </c>
      <c r="M110" s="71">
        <v>0</v>
      </c>
      <c r="N110" s="73">
        <v>0</v>
      </c>
      <c r="O110" s="73">
        <v>0</v>
      </c>
      <c r="P110" s="73">
        <v>0</v>
      </c>
      <c r="Q110" s="42">
        <v>0</v>
      </c>
      <c r="R110" s="42">
        <v>0</v>
      </c>
      <c r="S110" s="65">
        <v>0</v>
      </c>
      <c r="T110" s="47">
        <v>0</v>
      </c>
      <c r="U110" s="172" t="s">
        <v>45</v>
      </c>
      <c r="V110" s="131" t="s">
        <v>43</v>
      </c>
      <c r="W110" s="140">
        <v>100</v>
      </c>
      <c r="X110" s="131">
        <v>100</v>
      </c>
      <c r="Y110" s="131">
        <v>0</v>
      </c>
      <c r="Z110" s="131">
        <v>0</v>
      </c>
      <c r="AA110" s="131">
        <v>0</v>
      </c>
      <c r="AB110" s="131">
        <v>0</v>
      </c>
      <c r="AC110" s="137">
        <v>0</v>
      </c>
      <c r="AD110" s="137">
        <v>0</v>
      </c>
      <c r="AE110" s="131">
        <v>0</v>
      </c>
      <c r="AF110" s="137">
        <v>0</v>
      </c>
      <c r="AG110" s="131">
        <v>0</v>
      </c>
      <c r="AH110" s="131"/>
      <c r="AI110" s="66"/>
      <c r="AJ110" s="131"/>
    </row>
    <row r="111" spans="1:36" ht="37.5" customHeight="1" thickBot="1">
      <c r="A111" s="170"/>
      <c r="B111" s="132"/>
      <c r="C111" s="132"/>
      <c r="D111" s="132"/>
      <c r="E111" s="132"/>
      <c r="F111" s="76" t="s">
        <v>5</v>
      </c>
      <c r="G111" s="77">
        <v>221241.42</v>
      </c>
      <c r="H111" s="77">
        <v>221241.42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v>0</v>
      </c>
      <c r="R111" s="50">
        <v>0</v>
      </c>
      <c r="S111" s="52">
        <v>0</v>
      </c>
      <c r="T111" s="54">
        <v>0</v>
      </c>
      <c r="U111" s="173"/>
      <c r="V111" s="132"/>
      <c r="W111" s="143"/>
      <c r="X111" s="132"/>
      <c r="Y111" s="132"/>
      <c r="Z111" s="132"/>
      <c r="AA111" s="132"/>
      <c r="AB111" s="132"/>
      <c r="AC111" s="138"/>
      <c r="AD111" s="138"/>
      <c r="AE111" s="132"/>
      <c r="AF111" s="138"/>
      <c r="AG111" s="132"/>
      <c r="AH111" s="132"/>
      <c r="AI111" s="67"/>
      <c r="AJ111" s="132"/>
    </row>
    <row r="112" spans="1:36" ht="48.75" customHeight="1" thickBot="1">
      <c r="A112" s="170"/>
      <c r="B112" s="132"/>
      <c r="C112" s="132"/>
      <c r="D112" s="132"/>
      <c r="E112" s="132"/>
      <c r="F112" s="76" t="s">
        <v>6</v>
      </c>
      <c r="G112" s="77">
        <v>221241.42</v>
      </c>
      <c r="H112" s="77">
        <v>221241.42</v>
      </c>
      <c r="I112" s="77">
        <v>0</v>
      </c>
      <c r="J112" s="78">
        <v>0</v>
      </c>
      <c r="K112" s="79">
        <v>0</v>
      </c>
      <c r="L112" s="80">
        <v>0</v>
      </c>
      <c r="M112" s="77">
        <v>0</v>
      </c>
      <c r="N112" s="79">
        <v>0</v>
      </c>
      <c r="O112" s="79">
        <v>0</v>
      </c>
      <c r="P112" s="79">
        <v>0</v>
      </c>
      <c r="Q112" s="50">
        <v>0</v>
      </c>
      <c r="R112" s="50">
        <v>0</v>
      </c>
      <c r="S112" s="52">
        <v>0</v>
      </c>
      <c r="T112" s="53">
        <v>0</v>
      </c>
      <c r="U112" s="173"/>
      <c r="V112" s="132"/>
      <c r="W112" s="143"/>
      <c r="X112" s="132"/>
      <c r="Y112" s="132"/>
      <c r="Z112" s="132"/>
      <c r="AA112" s="132"/>
      <c r="AB112" s="132"/>
      <c r="AC112" s="138"/>
      <c r="AD112" s="138"/>
      <c r="AE112" s="132"/>
      <c r="AF112" s="138"/>
      <c r="AG112" s="132"/>
      <c r="AH112" s="132"/>
      <c r="AI112" s="67"/>
      <c r="AJ112" s="132"/>
    </row>
    <row r="113" spans="1:36" ht="49.5" customHeight="1" thickBot="1">
      <c r="A113" s="170"/>
      <c r="B113" s="151"/>
      <c r="C113" s="132"/>
      <c r="D113" s="132"/>
      <c r="E113" s="132"/>
      <c r="F113" s="76" t="s">
        <v>7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173"/>
      <c r="V113" s="132"/>
      <c r="W113" s="143"/>
      <c r="X113" s="132"/>
      <c r="Y113" s="132"/>
      <c r="Z113" s="132"/>
      <c r="AA113" s="132"/>
      <c r="AB113" s="132"/>
      <c r="AC113" s="138"/>
      <c r="AD113" s="138"/>
      <c r="AE113" s="132"/>
      <c r="AF113" s="138"/>
      <c r="AG113" s="132"/>
      <c r="AH113" s="132"/>
      <c r="AI113" s="67"/>
      <c r="AJ113" s="132"/>
    </row>
    <row r="114" spans="1:36" ht="39" thickBot="1">
      <c r="A114" s="170"/>
      <c r="B114" s="151"/>
      <c r="C114" s="132"/>
      <c r="D114" s="132"/>
      <c r="E114" s="132"/>
      <c r="F114" s="76" t="s">
        <v>24</v>
      </c>
      <c r="G114" s="77"/>
      <c r="H114" s="77"/>
      <c r="I114" s="77"/>
      <c r="J114" s="78"/>
      <c r="K114" s="79"/>
      <c r="L114" s="80"/>
      <c r="M114" s="77"/>
      <c r="N114" s="79"/>
      <c r="O114" s="79"/>
      <c r="P114" s="79"/>
      <c r="Q114" s="50"/>
      <c r="R114" s="50"/>
      <c r="S114" s="52"/>
      <c r="T114" s="54"/>
      <c r="U114" s="173"/>
      <c r="V114" s="132"/>
      <c r="W114" s="143"/>
      <c r="X114" s="132"/>
      <c r="Y114" s="132"/>
      <c r="Z114" s="132"/>
      <c r="AA114" s="132"/>
      <c r="AB114" s="132"/>
      <c r="AC114" s="138"/>
      <c r="AD114" s="138"/>
      <c r="AE114" s="132"/>
      <c r="AF114" s="138"/>
      <c r="AG114" s="132"/>
      <c r="AH114" s="132"/>
      <c r="AI114" s="67"/>
      <c r="AJ114" s="132"/>
    </row>
    <row r="115" spans="1:36" ht="103.5" customHeight="1" thickBot="1">
      <c r="A115" s="171"/>
      <c r="B115" s="148"/>
      <c r="C115" s="133"/>
      <c r="D115" s="133"/>
      <c r="E115" s="133"/>
      <c r="F115" s="76" t="s">
        <v>9</v>
      </c>
      <c r="G115" s="77"/>
      <c r="H115" s="77"/>
      <c r="I115" s="77"/>
      <c r="J115" s="78"/>
      <c r="K115" s="79"/>
      <c r="L115" s="80"/>
      <c r="M115" s="77"/>
      <c r="N115" s="79"/>
      <c r="O115" s="79"/>
      <c r="P115" s="79"/>
      <c r="Q115" s="50"/>
      <c r="R115" s="50"/>
      <c r="S115" s="52"/>
      <c r="T115" s="54"/>
      <c r="U115" s="174"/>
      <c r="V115" s="133"/>
      <c r="W115" s="144"/>
      <c r="X115" s="133"/>
      <c r="Y115" s="133"/>
      <c r="Z115" s="133"/>
      <c r="AA115" s="133"/>
      <c r="AB115" s="133"/>
      <c r="AC115" s="139"/>
      <c r="AD115" s="139"/>
      <c r="AE115" s="133"/>
      <c r="AF115" s="139"/>
      <c r="AG115" s="133"/>
      <c r="AH115" s="133"/>
      <c r="AI115" s="68"/>
      <c r="AJ115" s="133"/>
    </row>
    <row r="116" spans="1:36" ht="12.75" customHeight="1" thickBot="1">
      <c r="A116" s="169" t="s">
        <v>138</v>
      </c>
      <c r="B116" s="131" t="s">
        <v>25</v>
      </c>
      <c r="C116" s="131">
        <v>2014</v>
      </c>
      <c r="D116" s="131">
        <v>2025</v>
      </c>
      <c r="E116" s="131"/>
      <c r="F116" s="70" t="s">
        <v>4</v>
      </c>
      <c r="G116" s="71">
        <v>1868621.42</v>
      </c>
      <c r="H116" s="71">
        <v>41241.42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47">
        <v>0</v>
      </c>
      <c r="U116" s="172" t="s">
        <v>45</v>
      </c>
      <c r="V116" s="131" t="s">
        <v>43</v>
      </c>
      <c r="W116" s="140">
        <v>100</v>
      </c>
      <c r="X116" s="131">
        <v>100</v>
      </c>
      <c r="Y116" s="131">
        <v>100</v>
      </c>
      <c r="Z116" s="131">
        <v>0</v>
      </c>
      <c r="AA116" s="131">
        <v>0</v>
      </c>
      <c r="AB116" s="131">
        <v>0</v>
      </c>
      <c r="AC116" s="137">
        <v>0</v>
      </c>
      <c r="AD116" s="137">
        <v>0</v>
      </c>
      <c r="AE116" s="131">
        <v>0</v>
      </c>
      <c r="AF116" s="137">
        <v>0</v>
      </c>
      <c r="AG116" s="131">
        <v>0</v>
      </c>
      <c r="AH116" s="131"/>
      <c r="AI116" s="66"/>
      <c r="AJ116" s="131"/>
    </row>
    <row r="117" spans="1:36" ht="38.25" customHeight="1" thickBot="1">
      <c r="A117" s="170"/>
      <c r="B117" s="132"/>
      <c r="C117" s="132"/>
      <c r="D117" s="132"/>
      <c r="E117" s="132"/>
      <c r="F117" s="76" t="s">
        <v>5</v>
      </c>
      <c r="G117" s="77">
        <v>1868621.42</v>
      </c>
      <c r="H117" s="77">
        <v>41241.42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173"/>
      <c r="V117" s="132"/>
      <c r="W117" s="143"/>
      <c r="X117" s="132"/>
      <c r="Y117" s="132"/>
      <c r="Z117" s="132"/>
      <c r="AA117" s="132"/>
      <c r="AB117" s="132"/>
      <c r="AC117" s="138"/>
      <c r="AD117" s="138"/>
      <c r="AE117" s="132"/>
      <c r="AF117" s="138"/>
      <c r="AG117" s="132"/>
      <c r="AH117" s="132"/>
      <c r="AI117" s="67"/>
      <c r="AJ117" s="132"/>
    </row>
    <row r="118" spans="1:36" ht="48" customHeight="1" thickBot="1">
      <c r="A118" s="170"/>
      <c r="B118" s="132"/>
      <c r="C118" s="132"/>
      <c r="D118" s="132"/>
      <c r="E118" s="132"/>
      <c r="F118" s="76" t="s">
        <v>6</v>
      </c>
      <c r="G118" s="77">
        <v>1868621.42</v>
      </c>
      <c r="H118" s="77">
        <v>41241.42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53">
        <v>0</v>
      </c>
      <c r="U118" s="173"/>
      <c r="V118" s="132"/>
      <c r="W118" s="143"/>
      <c r="X118" s="132"/>
      <c r="Y118" s="132"/>
      <c r="Z118" s="132"/>
      <c r="AA118" s="132"/>
      <c r="AB118" s="132"/>
      <c r="AC118" s="138"/>
      <c r="AD118" s="138"/>
      <c r="AE118" s="132"/>
      <c r="AF118" s="138"/>
      <c r="AG118" s="132"/>
      <c r="AH118" s="132"/>
      <c r="AI118" s="67"/>
      <c r="AJ118" s="132"/>
    </row>
    <row r="119" spans="1:36" ht="52.5" customHeight="1" thickBot="1">
      <c r="A119" s="170"/>
      <c r="B119" s="132"/>
      <c r="C119" s="132"/>
      <c r="D119" s="132"/>
      <c r="E119" s="132"/>
      <c r="F119" s="76" t="s">
        <v>7</v>
      </c>
      <c r="G119" s="77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173"/>
      <c r="V119" s="132"/>
      <c r="W119" s="143"/>
      <c r="X119" s="132"/>
      <c r="Y119" s="132"/>
      <c r="Z119" s="132"/>
      <c r="AA119" s="132"/>
      <c r="AB119" s="132"/>
      <c r="AC119" s="138"/>
      <c r="AD119" s="138"/>
      <c r="AE119" s="132"/>
      <c r="AF119" s="138"/>
      <c r="AG119" s="132"/>
      <c r="AH119" s="132"/>
      <c r="AI119" s="67"/>
      <c r="AJ119" s="132"/>
    </row>
    <row r="120" spans="1:36" ht="51.75" thickBot="1">
      <c r="A120" s="170"/>
      <c r="B120" s="132"/>
      <c r="C120" s="132"/>
      <c r="D120" s="132"/>
      <c r="E120" s="132"/>
      <c r="F120" s="76" t="s">
        <v>8</v>
      </c>
      <c r="G120" s="77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173"/>
      <c r="V120" s="132"/>
      <c r="W120" s="143"/>
      <c r="X120" s="132"/>
      <c r="Y120" s="132"/>
      <c r="Z120" s="132"/>
      <c r="AA120" s="132"/>
      <c r="AB120" s="132"/>
      <c r="AC120" s="138"/>
      <c r="AD120" s="138"/>
      <c r="AE120" s="132"/>
      <c r="AF120" s="138"/>
      <c r="AG120" s="132"/>
      <c r="AH120" s="132"/>
      <c r="AI120" s="67"/>
      <c r="AJ120" s="132"/>
    </row>
    <row r="121" spans="1:36" ht="26.25" thickBot="1">
      <c r="A121" s="171"/>
      <c r="B121" s="133"/>
      <c r="C121" s="133"/>
      <c r="D121" s="133"/>
      <c r="E121" s="133"/>
      <c r="F121" s="76" t="s">
        <v>9</v>
      </c>
      <c r="G121" s="77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174"/>
      <c r="V121" s="133"/>
      <c r="W121" s="144"/>
      <c r="X121" s="133"/>
      <c r="Y121" s="133"/>
      <c r="Z121" s="133"/>
      <c r="AA121" s="133"/>
      <c r="AB121" s="133"/>
      <c r="AC121" s="139"/>
      <c r="AD121" s="139"/>
      <c r="AE121" s="133"/>
      <c r="AF121" s="139"/>
      <c r="AG121" s="133"/>
      <c r="AH121" s="133"/>
      <c r="AI121" s="68"/>
      <c r="AJ121" s="133"/>
    </row>
    <row r="122" spans="1:36" ht="13.5" thickBot="1">
      <c r="A122" s="169"/>
      <c r="B122" s="197" t="s">
        <v>26</v>
      </c>
      <c r="C122" s="198"/>
      <c r="D122" s="198"/>
      <c r="E122" s="172"/>
      <c r="F122" s="70" t="s">
        <v>4</v>
      </c>
      <c r="G122" s="71">
        <f>H122+I122+J122+K122+L122+M122+N122+O122+P122+Q122+R122+S122+T122</f>
        <v>5230677.88</v>
      </c>
      <c r="H122" s="71">
        <v>432268.75</v>
      </c>
      <c r="I122" s="71">
        <v>2118980</v>
      </c>
      <c r="J122" s="72">
        <v>52211.63</v>
      </c>
      <c r="K122" s="73">
        <v>0</v>
      </c>
      <c r="L122" s="74">
        <v>0</v>
      </c>
      <c r="M122" s="71">
        <f>M123</f>
        <v>433676.42</v>
      </c>
      <c r="N122" s="73">
        <f>N83</f>
        <v>50261.96</v>
      </c>
      <c r="O122" s="73">
        <f t="shared" ref="O122:T122" si="44">O123</f>
        <v>407099.66</v>
      </c>
      <c r="P122" s="73">
        <f t="shared" si="44"/>
        <v>583190</v>
      </c>
      <c r="Q122" s="42">
        <f t="shared" si="44"/>
        <v>574889.46</v>
      </c>
      <c r="R122" s="42">
        <f t="shared" si="44"/>
        <v>468100</v>
      </c>
      <c r="S122" s="65">
        <f t="shared" si="44"/>
        <v>50000</v>
      </c>
      <c r="T122" s="47">
        <f t="shared" si="44"/>
        <v>60000</v>
      </c>
      <c r="U122" s="152"/>
      <c r="V122" s="140"/>
      <c r="W122" s="140"/>
      <c r="X122" s="131"/>
      <c r="Y122" s="131"/>
      <c r="Z122" s="131"/>
      <c r="AA122" s="131"/>
      <c r="AB122" s="131"/>
      <c r="AC122" s="137"/>
      <c r="AD122" s="137"/>
      <c r="AE122" s="131"/>
      <c r="AF122" s="137"/>
      <c r="AG122" s="131"/>
      <c r="AH122" s="131"/>
      <c r="AI122" s="66"/>
      <c r="AJ122" s="131"/>
    </row>
    <row r="123" spans="1:36" ht="51.75" thickBot="1">
      <c r="A123" s="170"/>
      <c r="B123" s="199"/>
      <c r="C123" s="200"/>
      <c r="D123" s="200"/>
      <c r="E123" s="173"/>
      <c r="F123" s="76" t="s">
        <v>5</v>
      </c>
      <c r="G123" s="71">
        <f t="shared" ref="G123:G124" si="45">H123+I123+J123+K123+L123+M123+N123+O123+P123+Q123+R123+S123+T123</f>
        <v>5230677.88</v>
      </c>
      <c r="H123" s="77">
        <v>432268.75</v>
      </c>
      <c r="I123" s="77">
        <v>2118980</v>
      </c>
      <c r="J123" s="78">
        <v>52211.63</v>
      </c>
      <c r="K123" s="79">
        <v>0</v>
      </c>
      <c r="L123" s="80">
        <v>0</v>
      </c>
      <c r="M123" s="77">
        <f>M71</f>
        <v>433676.42</v>
      </c>
      <c r="N123" s="79">
        <f>N84</f>
        <v>50261.96</v>
      </c>
      <c r="O123" s="79">
        <f>O71</f>
        <v>407099.66</v>
      </c>
      <c r="P123" s="79">
        <f>P72</f>
        <v>583190</v>
      </c>
      <c r="Q123" s="50">
        <f>Q124</f>
        <v>574889.46</v>
      </c>
      <c r="R123" s="50">
        <f>R124</f>
        <v>468100</v>
      </c>
      <c r="S123" s="52">
        <f>S124</f>
        <v>50000</v>
      </c>
      <c r="T123" s="54">
        <f>T124</f>
        <v>60000</v>
      </c>
      <c r="U123" s="153"/>
      <c r="V123" s="143"/>
      <c r="W123" s="143"/>
      <c r="X123" s="132"/>
      <c r="Y123" s="132"/>
      <c r="Z123" s="132"/>
      <c r="AA123" s="132"/>
      <c r="AB123" s="132"/>
      <c r="AC123" s="138"/>
      <c r="AD123" s="138"/>
      <c r="AE123" s="132"/>
      <c r="AF123" s="138"/>
      <c r="AG123" s="132"/>
      <c r="AH123" s="132"/>
      <c r="AI123" s="67"/>
      <c r="AJ123" s="132"/>
    </row>
    <row r="124" spans="1:36" ht="64.5" thickBot="1">
      <c r="A124" s="170"/>
      <c r="B124" s="199"/>
      <c r="C124" s="200"/>
      <c r="D124" s="200"/>
      <c r="E124" s="173"/>
      <c r="F124" s="76" t="s">
        <v>6</v>
      </c>
      <c r="G124" s="71">
        <f t="shared" si="45"/>
        <v>5230677.88</v>
      </c>
      <c r="H124" s="77">
        <v>432268.75</v>
      </c>
      <c r="I124" s="77">
        <v>2118980</v>
      </c>
      <c r="J124" s="78">
        <v>52211.63</v>
      </c>
      <c r="K124" s="79">
        <v>0</v>
      </c>
      <c r="L124" s="80">
        <v>0</v>
      </c>
      <c r="M124" s="77">
        <f>M72</f>
        <v>433676.42</v>
      </c>
      <c r="N124" s="79">
        <f>N72</f>
        <v>50261.96</v>
      </c>
      <c r="O124" s="79">
        <f>O72</f>
        <v>407099.66</v>
      </c>
      <c r="P124" s="79">
        <f>P78</f>
        <v>583190</v>
      </c>
      <c r="Q124" s="50">
        <f>Q72</f>
        <v>574889.46</v>
      </c>
      <c r="R124" s="50">
        <f>R72</f>
        <v>468100</v>
      </c>
      <c r="S124" s="52">
        <f>S72</f>
        <v>50000</v>
      </c>
      <c r="T124" s="54">
        <f>T72</f>
        <v>60000</v>
      </c>
      <c r="U124" s="153"/>
      <c r="V124" s="143"/>
      <c r="W124" s="143"/>
      <c r="X124" s="132"/>
      <c r="Y124" s="132"/>
      <c r="Z124" s="132"/>
      <c r="AA124" s="132"/>
      <c r="AB124" s="132"/>
      <c r="AC124" s="138"/>
      <c r="AD124" s="138"/>
      <c r="AE124" s="132"/>
      <c r="AF124" s="138"/>
      <c r="AG124" s="132"/>
      <c r="AH124" s="132"/>
      <c r="AI124" s="67"/>
      <c r="AJ124" s="132"/>
    </row>
    <row r="125" spans="1:36" ht="48.75" customHeight="1" thickBot="1">
      <c r="A125" s="170"/>
      <c r="B125" s="199"/>
      <c r="C125" s="200"/>
      <c r="D125" s="200"/>
      <c r="E125" s="173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3"/>
      <c r="U125" s="153"/>
      <c r="V125" s="143"/>
      <c r="W125" s="143"/>
      <c r="X125" s="132"/>
      <c r="Y125" s="132"/>
      <c r="Z125" s="132"/>
      <c r="AA125" s="132"/>
      <c r="AB125" s="132"/>
      <c r="AC125" s="138"/>
      <c r="AD125" s="138"/>
      <c r="AE125" s="132"/>
      <c r="AF125" s="138"/>
      <c r="AG125" s="132"/>
      <c r="AH125" s="132"/>
      <c r="AI125" s="67"/>
      <c r="AJ125" s="132"/>
    </row>
    <row r="126" spans="1:36" ht="51.75" thickBot="1">
      <c r="A126" s="170"/>
      <c r="B126" s="199"/>
      <c r="C126" s="200"/>
      <c r="D126" s="200"/>
      <c r="E126" s="173"/>
      <c r="F126" s="76" t="s">
        <v>8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153"/>
      <c r="V126" s="143"/>
      <c r="W126" s="143"/>
      <c r="X126" s="132"/>
      <c r="Y126" s="132"/>
      <c r="Z126" s="132"/>
      <c r="AA126" s="132"/>
      <c r="AB126" s="132"/>
      <c r="AC126" s="138"/>
      <c r="AD126" s="138"/>
      <c r="AE126" s="132"/>
      <c r="AF126" s="138"/>
      <c r="AG126" s="132"/>
      <c r="AH126" s="132"/>
      <c r="AI126" s="67"/>
      <c r="AJ126" s="132"/>
    </row>
    <row r="127" spans="1:36" ht="26.25" thickBot="1">
      <c r="A127" s="171"/>
      <c r="B127" s="201"/>
      <c r="C127" s="202"/>
      <c r="D127" s="202"/>
      <c r="E127" s="174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154"/>
      <c r="V127" s="144"/>
      <c r="W127" s="144"/>
      <c r="X127" s="133"/>
      <c r="Y127" s="133"/>
      <c r="Z127" s="133"/>
      <c r="AA127" s="133"/>
      <c r="AB127" s="133"/>
      <c r="AC127" s="139"/>
      <c r="AD127" s="139"/>
      <c r="AE127" s="133"/>
      <c r="AF127" s="139"/>
      <c r="AG127" s="133"/>
      <c r="AH127" s="133"/>
      <c r="AI127" s="68"/>
      <c r="AJ127" s="133"/>
    </row>
    <row r="128" spans="1:36" s="40" customFormat="1" ht="31.5" customHeight="1" thickBot="1">
      <c r="A128" s="246" t="s">
        <v>27</v>
      </c>
      <c r="B128" s="247"/>
      <c r="C128" s="247"/>
      <c r="D128" s="247"/>
      <c r="E128" s="247"/>
      <c r="F128" s="247"/>
      <c r="G128" s="247"/>
      <c r="H128" s="247"/>
      <c r="I128" s="247"/>
      <c r="J128" s="247"/>
      <c r="K128" s="247"/>
      <c r="L128" s="247"/>
      <c r="M128" s="247"/>
      <c r="N128" s="247"/>
      <c r="O128" s="247"/>
      <c r="P128" s="247"/>
      <c r="Q128" s="247"/>
      <c r="R128" s="247"/>
      <c r="S128" s="247"/>
      <c r="T128" s="248"/>
      <c r="U128" s="247"/>
      <c r="V128" s="247"/>
      <c r="W128" s="247"/>
      <c r="X128" s="247"/>
      <c r="Y128" s="247"/>
      <c r="Z128" s="247"/>
      <c r="AA128" s="247"/>
      <c r="AB128" s="247"/>
      <c r="AC128" s="247"/>
      <c r="AD128" s="247"/>
      <c r="AE128" s="247"/>
      <c r="AF128" s="247"/>
      <c r="AG128" s="247"/>
      <c r="AH128" s="247"/>
      <c r="AI128" s="247"/>
      <c r="AJ128" s="249"/>
    </row>
    <row r="129" spans="1:36" s="40" customFormat="1" ht="31.5" customHeight="1" thickBot="1">
      <c r="A129" s="246" t="s">
        <v>174</v>
      </c>
      <c r="B129" s="247"/>
      <c r="C129" s="247"/>
      <c r="D129" s="247"/>
      <c r="E129" s="247"/>
      <c r="F129" s="247"/>
      <c r="G129" s="247"/>
      <c r="H129" s="247"/>
      <c r="I129" s="247"/>
      <c r="J129" s="247"/>
      <c r="K129" s="247"/>
      <c r="L129" s="247"/>
      <c r="M129" s="247"/>
      <c r="N129" s="247"/>
      <c r="O129" s="247"/>
      <c r="P129" s="247"/>
      <c r="Q129" s="247"/>
      <c r="R129" s="247"/>
      <c r="S129" s="247"/>
      <c r="T129" s="247"/>
      <c r="U129" s="247"/>
      <c r="V129" s="247"/>
      <c r="W129" s="247"/>
      <c r="X129" s="247"/>
      <c r="Y129" s="247"/>
      <c r="Z129" s="247"/>
      <c r="AA129" s="247"/>
      <c r="AB129" s="247"/>
      <c r="AC129" s="247"/>
      <c r="AD129" s="247"/>
      <c r="AE129" s="247"/>
      <c r="AF129" s="247"/>
      <c r="AG129" s="247"/>
      <c r="AH129" s="247"/>
      <c r="AI129" s="247"/>
      <c r="AJ129" s="249"/>
    </row>
    <row r="130" spans="1:36" s="40" customFormat="1" ht="15.75" customHeight="1" thickBot="1">
      <c r="A130" s="246" t="s">
        <v>28</v>
      </c>
      <c r="B130" s="247"/>
      <c r="C130" s="247"/>
      <c r="D130" s="247"/>
      <c r="E130" s="247"/>
      <c r="F130" s="247"/>
      <c r="G130" s="247"/>
      <c r="H130" s="247"/>
      <c r="I130" s="247"/>
      <c r="J130" s="247"/>
      <c r="K130" s="247"/>
      <c r="L130" s="247"/>
      <c r="M130" s="247"/>
      <c r="N130" s="247"/>
      <c r="O130" s="247"/>
      <c r="P130" s="247"/>
      <c r="Q130" s="247"/>
      <c r="R130" s="247"/>
      <c r="S130" s="247"/>
      <c r="T130" s="250"/>
      <c r="U130" s="247"/>
      <c r="V130" s="247"/>
      <c r="W130" s="247"/>
      <c r="X130" s="247"/>
      <c r="Y130" s="247"/>
      <c r="Z130" s="247"/>
      <c r="AA130" s="247"/>
      <c r="AB130" s="247"/>
      <c r="AC130" s="247"/>
      <c r="AD130" s="247"/>
      <c r="AE130" s="247"/>
      <c r="AF130" s="247"/>
      <c r="AG130" s="247"/>
      <c r="AH130" s="247"/>
      <c r="AI130" s="247"/>
      <c r="AJ130" s="249"/>
    </row>
    <row r="131" spans="1:36" ht="13.5" thickBot="1">
      <c r="A131" s="131">
        <v>3</v>
      </c>
      <c r="B131" s="131" t="s">
        <v>29</v>
      </c>
      <c r="C131" s="131">
        <v>2014</v>
      </c>
      <c r="D131" s="131">
        <v>2025</v>
      </c>
      <c r="E131" s="131"/>
      <c r="F131" s="70" t="s">
        <v>4</v>
      </c>
      <c r="G131" s="71">
        <f>H131+I131+J131+K131+L131+M131+N131+O131+P131+Q131+R131+S131+T131</f>
        <v>5818625.3100000005</v>
      </c>
      <c r="H131" s="71">
        <v>0</v>
      </c>
      <c r="I131" s="71">
        <v>25000</v>
      </c>
      <c r="J131" s="72">
        <v>54817.440000000002</v>
      </c>
      <c r="K131" s="73">
        <f t="shared" ref="K131:O132" si="46">K132</f>
        <v>32942.629999999997</v>
      </c>
      <c r="L131" s="74">
        <f t="shared" si="46"/>
        <v>259723.3</v>
      </c>
      <c r="M131" s="71">
        <f t="shared" si="46"/>
        <v>796500</v>
      </c>
      <c r="N131" s="73">
        <f t="shared" si="46"/>
        <v>14945</v>
      </c>
      <c r="O131" s="73">
        <f t="shared" si="46"/>
        <v>350375.53</v>
      </c>
      <c r="P131" s="73">
        <f t="shared" ref="P131:T132" si="47">P132</f>
        <v>805166.94</v>
      </c>
      <c r="Q131" s="42">
        <f t="shared" si="47"/>
        <v>3290241.23</v>
      </c>
      <c r="R131" s="42">
        <f t="shared" si="47"/>
        <v>148913.24</v>
      </c>
      <c r="S131" s="42">
        <f t="shared" si="47"/>
        <v>20000</v>
      </c>
      <c r="T131" s="42">
        <f t="shared" si="47"/>
        <v>20000</v>
      </c>
      <c r="U131" s="172"/>
      <c r="V131" s="131"/>
      <c r="W131" s="131"/>
      <c r="X131" s="131"/>
      <c r="Y131" s="131"/>
      <c r="Z131" s="131"/>
      <c r="AA131" s="131"/>
      <c r="AB131" s="131"/>
      <c r="AC131" s="137"/>
      <c r="AD131" s="137"/>
      <c r="AE131" s="131"/>
      <c r="AF131" s="137"/>
      <c r="AG131" s="131"/>
      <c r="AH131" s="131"/>
      <c r="AI131" s="66"/>
      <c r="AJ131" s="131"/>
    </row>
    <row r="132" spans="1:36" ht="37.5" customHeight="1" thickBot="1">
      <c r="A132" s="132"/>
      <c r="B132" s="132"/>
      <c r="C132" s="132"/>
      <c r="D132" s="132"/>
      <c r="E132" s="132"/>
      <c r="F132" s="76" t="s">
        <v>5</v>
      </c>
      <c r="G132" s="71">
        <f t="shared" ref="G132:G134" si="48">H132+I132+J132+K132+L132+M132+N132+O132+P132+Q132+R132+S132+T132</f>
        <v>5818625.3100000005</v>
      </c>
      <c r="H132" s="77">
        <v>0</v>
      </c>
      <c r="I132" s="77">
        <v>25000</v>
      </c>
      <c r="J132" s="78">
        <f t="shared" ref="J132:J133" si="49">J131</f>
        <v>54817.440000000002</v>
      </c>
      <c r="K132" s="79">
        <f t="shared" si="46"/>
        <v>32942.629999999997</v>
      </c>
      <c r="L132" s="80">
        <f t="shared" si="46"/>
        <v>259723.3</v>
      </c>
      <c r="M132" s="77">
        <f t="shared" si="46"/>
        <v>796500</v>
      </c>
      <c r="N132" s="79">
        <f t="shared" si="46"/>
        <v>14945</v>
      </c>
      <c r="O132" s="79">
        <f t="shared" si="46"/>
        <v>350375.53</v>
      </c>
      <c r="P132" s="79">
        <f t="shared" si="47"/>
        <v>805166.94</v>
      </c>
      <c r="Q132" s="50">
        <f>Q133+Q134</f>
        <v>3290241.23</v>
      </c>
      <c r="R132" s="50">
        <f t="shared" ref="R132:T132" si="50">R133+R134</f>
        <v>148913.24</v>
      </c>
      <c r="S132" s="50">
        <f t="shared" si="50"/>
        <v>20000</v>
      </c>
      <c r="T132" s="50">
        <f t="shared" si="50"/>
        <v>20000</v>
      </c>
      <c r="U132" s="173"/>
      <c r="V132" s="132"/>
      <c r="W132" s="132"/>
      <c r="X132" s="132"/>
      <c r="Y132" s="132"/>
      <c r="Z132" s="132"/>
      <c r="AA132" s="132"/>
      <c r="AB132" s="132"/>
      <c r="AC132" s="138"/>
      <c r="AD132" s="138"/>
      <c r="AE132" s="132"/>
      <c r="AF132" s="138"/>
      <c r="AG132" s="132"/>
      <c r="AH132" s="132"/>
      <c r="AI132" s="67"/>
      <c r="AJ132" s="132"/>
    </row>
    <row r="133" spans="1:36" ht="54.75" customHeight="1" thickBot="1">
      <c r="A133" s="132"/>
      <c r="B133" s="132"/>
      <c r="C133" s="132"/>
      <c r="D133" s="132"/>
      <c r="E133" s="132"/>
      <c r="F133" s="76" t="s">
        <v>6</v>
      </c>
      <c r="G133" s="71">
        <f t="shared" si="48"/>
        <v>2832998.88</v>
      </c>
      <c r="H133" s="77">
        <v>0</v>
      </c>
      <c r="I133" s="77">
        <v>25000</v>
      </c>
      <c r="J133" s="78">
        <f t="shared" si="49"/>
        <v>54817.440000000002</v>
      </c>
      <c r="K133" s="79">
        <v>32942.629999999997</v>
      </c>
      <c r="L133" s="80">
        <f>L139+L169+L193</f>
        <v>259723.3</v>
      </c>
      <c r="M133" s="77">
        <f>M139+M169+M193</f>
        <v>796500</v>
      </c>
      <c r="N133" s="79">
        <f>N139+N169+N193</f>
        <v>14945</v>
      </c>
      <c r="O133" s="79">
        <f>O139+O169+O193+Q183</f>
        <v>350375.53</v>
      </c>
      <c r="P133" s="79">
        <f>P139+P169+P193</f>
        <v>805166.94</v>
      </c>
      <c r="Q133" s="50">
        <f>Q139+Q169+Q193</f>
        <v>304614.8</v>
      </c>
      <c r="R133" s="50">
        <f>R139+R169+R193+R204</f>
        <v>148913.24</v>
      </c>
      <c r="S133" s="50">
        <f t="shared" ref="S133:T133" si="51">S139+S169+S193</f>
        <v>20000</v>
      </c>
      <c r="T133" s="50">
        <f t="shared" si="51"/>
        <v>20000</v>
      </c>
      <c r="U133" s="173"/>
      <c r="V133" s="132"/>
      <c r="W133" s="132"/>
      <c r="X133" s="132"/>
      <c r="Y133" s="132"/>
      <c r="Z133" s="132"/>
      <c r="AA133" s="132"/>
      <c r="AB133" s="132"/>
      <c r="AC133" s="138"/>
      <c r="AD133" s="138"/>
      <c r="AE133" s="132"/>
      <c r="AF133" s="138"/>
      <c r="AG133" s="132"/>
      <c r="AH133" s="132"/>
      <c r="AI133" s="67"/>
      <c r="AJ133" s="132"/>
    </row>
    <row r="134" spans="1:36" ht="51.75" customHeight="1" thickBot="1">
      <c r="A134" s="132"/>
      <c r="B134" s="132"/>
      <c r="C134" s="132"/>
      <c r="D134" s="132"/>
      <c r="E134" s="132"/>
      <c r="F134" s="76" t="s">
        <v>7</v>
      </c>
      <c r="G134" s="71">
        <f t="shared" si="48"/>
        <v>2985626.43</v>
      </c>
      <c r="H134" s="77">
        <v>0</v>
      </c>
      <c r="I134" s="77">
        <v>0</v>
      </c>
      <c r="J134" s="78">
        <v>0</v>
      </c>
      <c r="K134" s="79">
        <v>0</v>
      </c>
      <c r="L134" s="80">
        <v>0</v>
      </c>
      <c r="M134" s="77">
        <v>0</v>
      </c>
      <c r="N134" s="79">
        <v>0</v>
      </c>
      <c r="O134" s="79">
        <v>0</v>
      </c>
      <c r="P134" s="79">
        <v>0</v>
      </c>
      <c r="Q134" s="50">
        <f>Q140</f>
        <v>2985626.43</v>
      </c>
      <c r="R134" s="50">
        <f t="shared" ref="R134:T134" si="52">R140</f>
        <v>0</v>
      </c>
      <c r="S134" s="50">
        <f t="shared" si="52"/>
        <v>0</v>
      </c>
      <c r="T134" s="50">
        <f t="shared" si="52"/>
        <v>0</v>
      </c>
      <c r="U134" s="173"/>
      <c r="V134" s="151"/>
      <c r="W134" s="151"/>
      <c r="X134" s="151"/>
      <c r="Y134" s="151"/>
      <c r="Z134" s="151"/>
      <c r="AA134" s="151"/>
      <c r="AB134" s="151"/>
      <c r="AC134" s="150"/>
      <c r="AD134" s="150"/>
      <c r="AE134" s="151"/>
      <c r="AF134" s="150"/>
      <c r="AG134" s="151"/>
      <c r="AH134" s="151"/>
      <c r="AI134" s="81"/>
      <c r="AJ134" s="151"/>
    </row>
    <row r="135" spans="1:36" ht="51.75" thickBot="1">
      <c r="A135" s="132"/>
      <c r="B135" s="132"/>
      <c r="C135" s="132"/>
      <c r="D135" s="132"/>
      <c r="E135" s="132"/>
      <c r="F135" s="76" t="s">
        <v>8</v>
      </c>
      <c r="G135" s="77"/>
      <c r="H135" s="77"/>
      <c r="I135" s="77"/>
      <c r="J135" s="78"/>
      <c r="K135" s="79"/>
      <c r="L135" s="80"/>
      <c r="M135" s="77"/>
      <c r="N135" s="79"/>
      <c r="O135" s="79"/>
      <c r="P135" s="79"/>
      <c r="Q135" s="50"/>
      <c r="R135" s="50"/>
      <c r="S135" s="52"/>
      <c r="T135" s="54"/>
      <c r="U135" s="173"/>
      <c r="V135" s="151"/>
      <c r="W135" s="151"/>
      <c r="X135" s="151"/>
      <c r="Y135" s="151"/>
      <c r="Z135" s="151"/>
      <c r="AA135" s="151"/>
      <c r="AB135" s="151"/>
      <c r="AC135" s="150"/>
      <c r="AD135" s="150"/>
      <c r="AE135" s="151"/>
      <c r="AF135" s="150"/>
      <c r="AG135" s="151"/>
      <c r="AH135" s="151"/>
      <c r="AI135" s="81"/>
      <c r="AJ135" s="151"/>
    </row>
    <row r="136" spans="1:36" ht="54" customHeight="1" thickBot="1">
      <c r="A136" s="133"/>
      <c r="B136" s="133"/>
      <c r="C136" s="133"/>
      <c r="D136" s="133"/>
      <c r="E136" s="133"/>
      <c r="F136" s="76" t="s">
        <v>9</v>
      </c>
      <c r="G136" s="77"/>
      <c r="H136" s="77"/>
      <c r="I136" s="77"/>
      <c r="J136" s="78"/>
      <c r="K136" s="79"/>
      <c r="L136" s="80"/>
      <c r="M136" s="77"/>
      <c r="N136" s="79"/>
      <c r="O136" s="79"/>
      <c r="P136" s="79"/>
      <c r="Q136" s="50"/>
      <c r="R136" s="50"/>
      <c r="S136" s="52"/>
      <c r="T136" s="54"/>
      <c r="U136" s="174"/>
      <c r="V136" s="148"/>
      <c r="W136" s="148"/>
      <c r="X136" s="148"/>
      <c r="Y136" s="148"/>
      <c r="Z136" s="148"/>
      <c r="AA136" s="148"/>
      <c r="AB136" s="148"/>
      <c r="AC136" s="149"/>
      <c r="AD136" s="149"/>
      <c r="AE136" s="148"/>
      <c r="AF136" s="149"/>
      <c r="AG136" s="148"/>
      <c r="AH136" s="148"/>
      <c r="AI136" s="82"/>
      <c r="AJ136" s="148"/>
    </row>
    <row r="137" spans="1:36" ht="13.5" thickBot="1">
      <c r="A137" s="158" t="s">
        <v>98</v>
      </c>
      <c r="B137" s="131" t="s">
        <v>30</v>
      </c>
      <c r="C137" s="131">
        <v>2014</v>
      </c>
      <c r="D137" s="131">
        <v>2025</v>
      </c>
      <c r="E137" s="131"/>
      <c r="F137" s="70" t="s">
        <v>4</v>
      </c>
      <c r="G137" s="71">
        <f>H137+I137+J137+K137+L137+M137+N137+O137+P137+Q137+R137+S137+T137</f>
        <v>5659309.1300000008</v>
      </c>
      <c r="H137" s="71">
        <v>0</v>
      </c>
      <c r="I137" s="71">
        <v>25000</v>
      </c>
      <c r="J137" s="72">
        <v>44817.440000000002</v>
      </c>
      <c r="K137" s="73">
        <f t="shared" ref="K137:T138" si="53">K138</f>
        <v>30942.63</v>
      </c>
      <c r="L137" s="74">
        <f t="shared" si="53"/>
        <v>249723.3</v>
      </c>
      <c r="M137" s="71">
        <f t="shared" si="53"/>
        <v>776500</v>
      </c>
      <c r="N137" s="73">
        <f t="shared" si="53"/>
        <v>14945</v>
      </c>
      <c r="O137" s="73">
        <f t="shared" si="53"/>
        <v>341939.53</v>
      </c>
      <c r="P137" s="73">
        <f t="shared" si="53"/>
        <v>788200</v>
      </c>
      <c r="Q137" s="42">
        <f t="shared" si="53"/>
        <v>3290241.23</v>
      </c>
      <c r="R137" s="42">
        <f t="shared" si="53"/>
        <v>77000</v>
      </c>
      <c r="S137" s="42">
        <f t="shared" si="53"/>
        <v>10000</v>
      </c>
      <c r="T137" s="42">
        <f t="shared" si="53"/>
        <v>10000</v>
      </c>
      <c r="U137" s="172"/>
      <c r="V137" s="131"/>
      <c r="W137" s="131"/>
      <c r="X137" s="131"/>
      <c r="Y137" s="131"/>
      <c r="Z137" s="131"/>
      <c r="AA137" s="131"/>
      <c r="AB137" s="131"/>
      <c r="AC137" s="137"/>
      <c r="AD137" s="137"/>
      <c r="AE137" s="131"/>
      <c r="AF137" s="137"/>
      <c r="AG137" s="131"/>
      <c r="AH137" s="131"/>
      <c r="AI137" s="66"/>
      <c r="AJ137" s="131"/>
    </row>
    <row r="138" spans="1:36" ht="51.75" thickBot="1">
      <c r="A138" s="159"/>
      <c r="B138" s="132"/>
      <c r="C138" s="132"/>
      <c r="D138" s="132"/>
      <c r="E138" s="132"/>
      <c r="F138" s="76" t="s">
        <v>5</v>
      </c>
      <c r="G138" s="71">
        <f t="shared" ref="G138:G140" si="54">H138+I138+J138+K138+L138+M138+N138+O138+P138+Q138+R138+S138+T138</f>
        <v>5659309.1300000008</v>
      </c>
      <c r="H138" s="77">
        <v>0</v>
      </c>
      <c r="I138" s="77">
        <v>25000</v>
      </c>
      <c r="J138" s="78">
        <f>J137</f>
        <v>44817.440000000002</v>
      </c>
      <c r="K138" s="79">
        <f t="shared" si="53"/>
        <v>30942.63</v>
      </c>
      <c r="L138" s="80">
        <f t="shared" si="53"/>
        <v>249723.3</v>
      </c>
      <c r="M138" s="77">
        <f t="shared" si="53"/>
        <v>776500</v>
      </c>
      <c r="N138" s="79">
        <f t="shared" si="53"/>
        <v>14945</v>
      </c>
      <c r="O138" s="79">
        <f t="shared" si="53"/>
        <v>341939.53</v>
      </c>
      <c r="P138" s="79">
        <f t="shared" si="53"/>
        <v>788200</v>
      </c>
      <c r="Q138" s="50">
        <f>Q139+Q140</f>
        <v>3290241.23</v>
      </c>
      <c r="R138" s="50">
        <f t="shared" ref="R138:T138" si="55">R139+R140</f>
        <v>77000</v>
      </c>
      <c r="S138" s="50">
        <f t="shared" si="55"/>
        <v>10000</v>
      </c>
      <c r="T138" s="50">
        <f t="shared" si="55"/>
        <v>10000</v>
      </c>
      <c r="U138" s="173"/>
      <c r="V138" s="132"/>
      <c r="W138" s="132"/>
      <c r="X138" s="132"/>
      <c r="Y138" s="132"/>
      <c r="Z138" s="132"/>
      <c r="AA138" s="132"/>
      <c r="AB138" s="132"/>
      <c r="AC138" s="138"/>
      <c r="AD138" s="138"/>
      <c r="AE138" s="132"/>
      <c r="AF138" s="138"/>
      <c r="AG138" s="132"/>
      <c r="AH138" s="132"/>
      <c r="AI138" s="67"/>
      <c r="AJ138" s="132"/>
    </row>
    <row r="139" spans="1:36" ht="64.5" thickBot="1">
      <c r="A139" s="159"/>
      <c r="B139" s="132"/>
      <c r="C139" s="132"/>
      <c r="D139" s="132"/>
      <c r="E139" s="132"/>
      <c r="F139" s="76" t="s">
        <v>6</v>
      </c>
      <c r="G139" s="71">
        <f t="shared" si="54"/>
        <v>2673682.7000000002</v>
      </c>
      <c r="H139" s="77">
        <v>0</v>
      </c>
      <c r="I139" s="77">
        <v>25000</v>
      </c>
      <c r="J139" s="78">
        <f>J138</f>
        <v>44817.440000000002</v>
      </c>
      <c r="K139" s="79">
        <f>K143</f>
        <v>30942.63</v>
      </c>
      <c r="L139" s="80">
        <f>L145+L151+L157</f>
        <v>249723.3</v>
      </c>
      <c r="M139" s="77">
        <f>M145+M151+M157</f>
        <v>776500</v>
      </c>
      <c r="N139" s="79">
        <f>N145+N151+N157</f>
        <v>14945</v>
      </c>
      <c r="O139" s="79">
        <f>O145+O151+O157+O163</f>
        <v>341939.53</v>
      </c>
      <c r="P139" s="79">
        <f>P145+P151+P157+P163</f>
        <v>788200</v>
      </c>
      <c r="Q139" s="50">
        <f>Q145</f>
        <v>304614.8</v>
      </c>
      <c r="R139" s="50">
        <f t="shared" ref="R139:T139" si="56">R145</f>
        <v>77000</v>
      </c>
      <c r="S139" s="50">
        <f t="shared" si="56"/>
        <v>10000</v>
      </c>
      <c r="T139" s="50">
        <f t="shared" si="56"/>
        <v>10000</v>
      </c>
      <c r="U139" s="173"/>
      <c r="V139" s="132"/>
      <c r="W139" s="132"/>
      <c r="X139" s="132"/>
      <c r="Y139" s="132"/>
      <c r="Z139" s="132"/>
      <c r="AA139" s="132"/>
      <c r="AB139" s="132"/>
      <c r="AC139" s="138"/>
      <c r="AD139" s="138"/>
      <c r="AE139" s="132"/>
      <c r="AF139" s="138"/>
      <c r="AG139" s="132"/>
      <c r="AH139" s="132"/>
      <c r="AI139" s="67"/>
      <c r="AJ139" s="132"/>
    </row>
    <row r="140" spans="1:36" ht="64.5" thickBot="1">
      <c r="A140" s="159"/>
      <c r="B140" s="132"/>
      <c r="C140" s="132"/>
      <c r="D140" s="132"/>
      <c r="E140" s="132"/>
      <c r="F140" s="76" t="s">
        <v>7</v>
      </c>
      <c r="G140" s="71">
        <f t="shared" si="54"/>
        <v>2985626.43</v>
      </c>
      <c r="H140" s="77">
        <v>0</v>
      </c>
      <c r="I140" s="77">
        <v>0</v>
      </c>
      <c r="J140" s="78">
        <v>0</v>
      </c>
      <c r="K140" s="79">
        <v>0</v>
      </c>
      <c r="L140" s="80">
        <v>0</v>
      </c>
      <c r="M140" s="77">
        <v>0</v>
      </c>
      <c r="N140" s="79">
        <v>0</v>
      </c>
      <c r="O140" s="79">
        <v>0</v>
      </c>
      <c r="P140" s="79">
        <v>0</v>
      </c>
      <c r="Q140" s="50">
        <f>Q146+Q151+Q158+Q164</f>
        <v>2985626.43</v>
      </c>
      <c r="R140" s="50">
        <v>0</v>
      </c>
      <c r="S140" s="52">
        <v>0</v>
      </c>
      <c r="T140" s="53">
        <v>0</v>
      </c>
      <c r="U140" s="173"/>
      <c r="V140" s="132"/>
      <c r="W140" s="132"/>
      <c r="X140" s="132"/>
      <c r="Y140" s="132"/>
      <c r="Z140" s="132"/>
      <c r="AA140" s="132"/>
      <c r="AB140" s="132"/>
      <c r="AC140" s="138"/>
      <c r="AD140" s="138"/>
      <c r="AE140" s="132"/>
      <c r="AF140" s="138"/>
      <c r="AG140" s="132"/>
      <c r="AH140" s="132"/>
      <c r="AI140" s="67"/>
      <c r="AJ140" s="132"/>
    </row>
    <row r="141" spans="1:36" ht="51.75" thickBot="1">
      <c r="A141" s="159"/>
      <c r="B141" s="132"/>
      <c r="C141" s="132"/>
      <c r="D141" s="132"/>
      <c r="E141" s="132"/>
      <c r="F141" s="76" t="s">
        <v>8</v>
      </c>
      <c r="G141" s="77"/>
      <c r="H141" s="77"/>
      <c r="I141" s="77"/>
      <c r="J141" s="78"/>
      <c r="K141" s="79"/>
      <c r="L141" s="80"/>
      <c r="M141" s="77"/>
      <c r="N141" s="79"/>
      <c r="O141" s="79"/>
      <c r="P141" s="79"/>
      <c r="Q141" s="50"/>
      <c r="R141" s="50"/>
      <c r="S141" s="52"/>
      <c r="T141" s="54"/>
      <c r="U141" s="173"/>
      <c r="V141" s="132"/>
      <c r="W141" s="132"/>
      <c r="X141" s="132"/>
      <c r="Y141" s="132"/>
      <c r="Z141" s="132"/>
      <c r="AA141" s="132"/>
      <c r="AB141" s="132"/>
      <c r="AC141" s="138"/>
      <c r="AD141" s="138"/>
      <c r="AE141" s="132"/>
      <c r="AF141" s="138"/>
      <c r="AG141" s="132"/>
      <c r="AH141" s="132"/>
      <c r="AI141" s="67"/>
      <c r="AJ141" s="132"/>
    </row>
    <row r="142" spans="1:36" ht="26.25" thickBot="1">
      <c r="A142" s="160"/>
      <c r="B142" s="133"/>
      <c r="C142" s="133"/>
      <c r="D142" s="133"/>
      <c r="E142" s="133"/>
      <c r="F142" s="76" t="s">
        <v>9</v>
      </c>
      <c r="G142" s="77"/>
      <c r="H142" s="77"/>
      <c r="I142" s="77"/>
      <c r="J142" s="78"/>
      <c r="K142" s="79"/>
      <c r="L142" s="80"/>
      <c r="M142" s="77"/>
      <c r="N142" s="79"/>
      <c r="O142" s="79"/>
      <c r="P142" s="79"/>
      <c r="Q142" s="50"/>
      <c r="R142" s="50"/>
      <c r="S142" s="52"/>
      <c r="T142" s="54"/>
      <c r="U142" s="174"/>
      <c r="V142" s="133"/>
      <c r="W142" s="133"/>
      <c r="X142" s="133"/>
      <c r="Y142" s="133"/>
      <c r="Z142" s="133"/>
      <c r="AA142" s="133"/>
      <c r="AB142" s="133"/>
      <c r="AC142" s="139"/>
      <c r="AD142" s="139"/>
      <c r="AE142" s="133"/>
      <c r="AF142" s="139"/>
      <c r="AG142" s="133"/>
      <c r="AH142" s="133"/>
      <c r="AI142" s="68"/>
      <c r="AJ142" s="133"/>
    </row>
    <row r="143" spans="1:36" ht="12.75" customHeight="1" thickBot="1">
      <c r="A143" s="158" t="s">
        <v>99</v>
      </c>
      <c r="B143" s="131" t="s">
        <v>31</v>
      </c>
      <c r="C143" s="131">
        <v>2014</v>
      </c>
      <c r="D143" s="131">
        <v>2025</v>
      </c>
      <c r="E143" s="131"/>
      <c r="F143" s="70" t="s">
        <v>4</v>
      </c>
      <c r="G143" s="71">
        <f>H143+I143+J143+K143+L143+M143+N143+O143+P143+Q143+R143+S143+T143</f>
        <v>887659.39999999991</v>
      </c>
      <c r="H143" s="71">
        <v>0</v>
      </c>
      <c r="I143" s="71">
        <v>25000</v>
      </c>
      <c r="J143" s="72">
        <v>44817.440000000002</v>
      </c>
      <c r="K143" s="73">
        <f t="shared" ref="K143:O144" si="57">K144</f>
        <v>30942.63</v>
      </c>
      <c r="L143" s="74">
        <f t="shared" si="57"/>
        <v>30000</v>
      </c>
      <c r="M143" s="71">
        <f t="shared" si="57"/>
        <v>161500</v>
      </c>
      <c r="N143" s="73">
        <f t="shared" si="57"/>
        <v>14945</v>
      </c>
      <c r="O143" s="73">
        <f t="shared" si="57"/>
        <v>163839.53</v>
      </c>
      <c r="P143" s="73">
        <f t="shared" ref="P143:T144" si="58">P144</f>
        <v>15000</v>
      </c>
      <c r="Q143" s="42">
        <f t="shared" si="58"/>
        <v>304614.8</v>
      </c>
      <c r="R143" s="42">
        <f t="shared" si="58"/>
        <v>77000</v>
      </c>
      <c r="S143" s="65">
        <f t="shared" si="58"/>
        <v>10000</v>
      </c>
      <c r="T143" s="47">
        <f t="shared" si="58"/>
        <v>10000</v>
      </c>
      <c r="U143" s="172" t="s">
        <v>45</v>
      </c>
      <c r="V143" s="131" t="s">
        <v>43</v>
      </c>
      <c r="W143" s="131">
        <v>100</v>
      </c>
      <c r="X143" s="131">
        <v>0</v>
      </c>
      <c r="Y143" s="131">
        <v>100</v>
      </c>
      <c r="Z143" s="131">
        <v>100</v>
      </c>
      <c r="AA143" s="131">
        <v>100</v>
      </c>
      <c r="AB143" s="131">
        <v>98</v>
      </c>
      <c r="AC143" s="137">
        <v>100</v>
      </c>
      <c r="AD143" s="137">
        <v>100</v>
      </c>
      <c r="AE143" s="131">
        <v>100</v>
      </c>
      <c r="AF143" s="137">
        <v>100</v>
      </c>
      <c r="AG143" s="131">
        <v>100</v>
      </c>
      <c r="AH143" s="131"/>
      <c r="AI143" s="66"/>
      <c r="AJ143" s="131"/>
    </row>
    <row r="144" spans="1:36" ht="39" customHeight="1" thickBot="1">
      <c r="A144" s="159"/>
      <c r="B144" s="132"/>
      <c r="C144" s="132"/>
      <c r="D144" s="132"/>
      <c r="E144" s="132"/>
      <c r="F144" s="76" t="s">
        <v>5</v>
      </c>
      <c r="G144" s="71">
        <f t="shared" ref="G144:G145" si="59">H144+I144+J144+K144+L144+M144+N144+O144+P144+Q144+R144+S144+T144</f>
        <v>887659.39999999991</v>
      </c>
      <c r="H144" s="77">
        <v>0</v>
      </c>
      <c r="I144" s="77">
        <v>25000</v>
      </c>
      <c r="J144" s="78">
        <f>J143</f>
        <v>44817.440000000002</v>
      </c>
      <c r="K144" s="79">
        <f t="shared" si="57"/>
        <v>30942.63</v>
      </c>
      <c r="L144" s="80">
        <f t="shared" si="57"/>
        <v>30000</v>
      </c>
      <c r="M144" s="77">
        <f t="shared" si="57"/>
        <v>161500</v>
      </c>
      <c r="N144" s="79">
        <f t="shared" si="57"/>
        <v>14945</v>
      </c>
      <c r="O144" s="79">
        <f t="shared" si="57"/>
        <v>163839.53</v>
      </c>
      <c r="P144" s="79">
        <f t="shared" si="58"/>
        <v>15000</v>
      </c>
      <c r="Q144" s="50">
        <f t="shared" si="58"/>
        <v>304614.8</v>
      </c>
      <c r="R144" s="50">
        <f t="shared" si="58"/>
        <v>77000</v>
      </c>
      <c r="S144" s="52">
        <f t="shared" si="58"/>
        <v>10000</v>
      </c>
      <c r="T144" s="54">
        <f t="shared" si="58"/>
        <v>10000</v>
      </c>
      <c r="U144" s="173"/>
      <c r="V144" s="132"/>
      <c r="W144" s="132"/>
      <c r="X144" s="132"/>
      <c r="Y144" s="132"/>
      <c r="Z144" s="132"/>
      <c r="AA144" s="132"/>
      <c r="AB144" s="132"/>
      <c r="AC144" s="138"/>
      <c r="AD144" s="138"/>
      <c r="AE144" s="132"/>
      <c r="AF144" s="138"/>
      <c r="AG144" s="132"/>
      <c r="AH144" s="132"/>
      <c r="AI144" s="67"/>
      <c r="AJ144" s="132"/>
    </row>
    <row r="145" spans="1:36" ht="48" customHeight="1" thickBot="1">
      <c r="A145" s="159"/>
      <c r="B145" s="132"/>
      <c r="C145" s="132"/>
      <c r="D145" s="132"/>
      <c r="E145" s="132"/>
      <c r="F145" s="76" t="s">
        <v>6</v>
      </c>
      <c r="G145" s="71">
        <f t="shared" si="59"/>
        <v>887659.39999999991</v>
      </c>
      <c r="H145" s="77">
        <v>0</v>
      </c>
      <c r="I145" s="77">
        <v>25000</v>
      </c>
      <c r="J145" s="78">
        <f>J144</f>
        <v>44817.440000000002</v>
      </c>
      <c r="K145" s="79">
        <v>30942.63</v>
      </c>
      <c r="L145" s="80">
        <v>30000</v>
      </c>
      <c r="M145" s="77">
        <f>115000+46500</f>
        <v>161500</v>
      </c>
      <c r="N145" s="79">
        <f>15000-55</f>
        <v>14945</v>
      </c>
      <c r="O145" s="79">
        <v>163839.53</v>
      </c>
      <c r="P145" s="79">
        <v>15000</v>
      </c>
      <c r="Q145" s="50">
        <v>304614.8</v>
      </c>
      <c r="R145" s="50">
        <v>77000</v>
      </c>
      <c r="S145" s="52">
        <v>10000</v>
      </c>
      <c r="T145" s="53">
        <v>10000</v>
      </c>
      <c r="U145" s="173"/>
      <c r="V145" s="132"/>
      <c r="W145" s="132"/>
      <c r="X145" s="132"/>
      <c r="Y145" s="132"/>
      <c r="Z145" s="132"/>
      <c r="AA145" s="132"/>
      <c r="AB145" s="132"/>
      <c r="AC145" s="138"/>
      <c r="AD145" s="138"/>
      <c r="AE145" s="132"/>
      <c r="AF145" s="138"/>
      <c r="AG145" s="132"/>
      <c r="AH145" s="132"/>
      <c r="AI145" s="67"/>
      <c r="AJ145" s="132"/>
    </row>
    <row r="146" spans="1:36" ht="51" customHeight="1" thickBot="1">
      <c r="A146" s="159"/>
      <c r="B146" s="132"/>
      <c r="C146" s="132"/>
      <c r="D146" s="132"/>
      <c r="E146" s="132"/>
      <c r="F146" s="76" t="s">
        <v>7</v>
      </c>
      <c r="G146" s="77"/>
      <c r="H146" s="77"/>
      <c r="I146" s="77"/>
      <c r="J146" s="78"/>
      <c r="K146" s="79"/>
      <c r="L146" s="80"/>
      <c r="M146" s="77"/>
      <c r="N146" s="79"/>
      <c r="O146" s="79"/>
      <c r="P146" s="79"/>
      <c r="Q146" s="50"/>
      <c r="R146" s="50"/>
      <c r="S146" s="52"/>
      <c r="T146" s="54"/>
      <c r="U146" s="173"/>
      <c r="V146" s="132"/>
      <c r="W146" s="132"/>
      <c r="X146" s="132"/>
      <c r="Y146" s="132"/>
      <c r="Z146" s="132"/>
      <c r="AA146" s="132"/>
      <c r="AB146" s="132"/>
      <c r="AC146" s="138"/>
      <c r="AD146" s="138"/>
      <c r="AE146" s="132"/>
      <c r="AF146" s="138"/>
      <c r="AG146" s="132"/>
      <c r="AH146" s="132"/>
      <c r="AI146" s="67"/>
      <c r="AJ146" s="132"/>
    </row>
    <row r="147" spans="1:36" ht="51.75" thickBot="1">
      <c r="A147" s="159"/>
      <c r="B147" s="132"/>
      <c r="C147" s="132"/>
      <c r="D147" s="132"/>
      <c r="E147" s="132"/>
      <c r="F147" s="76" t="s">
        <v>8</v>
      </c>
      <c r="G147" s="77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173"/>
      <c r="V147" s="132"/>
      <c r="W147" s="132"/>
      <c r="X147" s="132"/>
      <c r="Y147" s="132"/>
      <c r="Z147" s="132"/>
      <c r="AA147" s="132"/>
      <c r="AB147" s="132"/>
      <c r="AC147" s="138"/>
      <c r="AD147" s="138"/>
      <c r="AE147" s="132"/>
      <c r="AF147" s="138"/>
      <c r="AG147" s="132"/>
      <c r="AH147" s="132"/>
      <c r="AI147" s="67"/>
      <c r="AJ147" s="132"/>
    </row>
    <row r="148" spans="1:36" ht="26.25" thickBot="1">
      <c r="A148" s="160"/>
      <c r="B148" s="133"/>
      <c r="C148" s="133"/>
      <c r="D148" s="133"/>
      <c r="E148" s="133"/>
      <c r="F148" s="76" t="s">
        <v>9</v>
      </c>
      <c r="G148" s="77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174"/>
      <c r="V148" s="133"/>
      <c r="W148" s="133"/>
      <c r="X148" s="133"/>
      <c r="Y148" s="133"/>
      <c r="Z148" s="133"/>
      <c r="AA148" s="133"/>
      <c r="AB148" s="133"/>
      <c r="AC148" s="139"/>
      <c r="AD148" s="139"/>
      <c r="AE148" s="133"/>
      <c r="AF148" s="139"/>
      <c r="AG148" s="133"/>
      <c r="AH148" s="133"/>
      <c r="AI148" s="68"/>
      <c r="AJ148" s="133"/>
    </row>
    <row r="149" spans="1:36" ht="12.75" customHeight="1" thickBot="1">
      <c r="A149" s="158" t="s">
        <v>101</v>
      </c>
      <c r="B149" s="131" t="s">
        <v>142</v>
      </c>
      <c r="C149" s="131">
        <v>2018</v>
      </c>
      <c r="D149" s="131">
        <v>2025</v>
      </c>
      <c r="E149" s="131"/>
      <c r="F149" s="70" t="s">
        <v>4</v>
      </c>
      <c r="G149" s="71">
        <f>H149+I149+J149+K149+L149+M149+N149+O149+P149+Q149+R149+S149+T149</f>
        <v>840473.3</v>
      </c>
      <c r="H149" s="71">
        <v>0</v>
      </c>
      <c r="I149" s="71">
        <v>0</v>
      </c>
      <c r="J149" s="72">
        <v>0</v>
      </c>
      <c r="K149" s="73">
        <v>0</v>
      </c>
      <c r="L149" s="74">
        <f t="shared" ref="L149:N150" si="60">L150</f>
        <v>219723.3</v>
      </c>
      <c r="M149" s="71">
        <f t="shared" si="60"/>
        <v>415000</v>
      </c>
      <c r="N149" s="73">
        <f t="shared" si="60"/>
        <v>0</v>
      </c>
      <c r="O149" s="73">
        <f>O150</f>
        <v>78100</v>
      </c>
      <c r="P149" s="73">
        <f>P150</f>
        <v>127650</v>
      </c>
      <c r="Q149" s="42">
        <v>0</v>
      </c>
      <c r="R149" s="42">
        <v>0</v>
      </c>
      <c r="S149" s="65">
        <v>0</v>
      </c>
      <c r="T149" s="47">
        <v>0</v>
      </c>
      <c r="U149" s="172" t="s">
        <v>45</v>
      </c>
      <c r="V149" s="131" t="s">
        <v>43</v>
      </c>
      <c r="W149" s="131">
        <v>3</v>
      </c>
      <c r="X149" s="131">
        <v>0</v>
      </c>
      <c r="Y149" s="131">
        <v>0</v>
      </c>
      <c r="Z149" s="131">
        <v>0</v>
      </c>
      <c r="AA149" s="131">
        <v>0</v>
      </c>
      <c r="AB149" s="134">
        <v>3</v>
      </c>
      <c r="AC149" s="137">
        <v>2</v>
      </c>
      <c r="AD149" s="194">
        <v>0</v>
      </c>
      <c r="AE149" s="131">
        <v>100</v>
      </c>
      <c r="AF149" s="137">
        <v>100</v>
      </c>
      <c r="AG149" s="131">
        <v>0</v>
      </c>
      <c r="AH149" s="131"/>
      <c r="AI149" s="66"/>
      <c r="AJ149" s="131"/>
    </row>
    <row r="150" spans="1:36" ht="51.75" thickBot="1">
      <c r="A150" s="159"/>
      <c r="B150" s="132"/>
      <c r="C150" s="132"/>
      <c r="D150" s="132"/>
      <c r="E150" s="132"/>
      <c r="F150" s="76" t="s">
        <v>5</v>
      </c>
      <c r="G150" s="71">
        <f t="shared" ref="G150:G151" si="61">H150+I150+J150+K150+L150+M150+N150+O150+P150+Q150+R150+S150+T150</f>
        <v>840473.3</v>
      </c>
      <c r="H150" s="77">
        <v>0</v>
      </c>
      <c r="I150" s="77">
        <v>0</v>
      </c>
      <c r="J150" s="78">
        <v>0</v>
      </c>
      <c r="K150" s="79">
        <v>0</v>
      </c>
      <c r="L150" s="80">
        <f t="shared" si="60"/>
        <v>219723.3</v>
      </c>
      <c r="M150" s="77">
        <f t="shared" si="60"/>
        <v>415000</v>
      </c>
      <c r="N150" s="79">
        <f t="shared" si="60"/>
        <v>0</v>
      </c>
      <c r="O150" s="79">
        <f>O151</f>
        <v>78100</v>
      </c>
      <c r="P150" s="79">
        <f>P151</f>
        <v>127650</v>
      </c>
      <c r="Q150" s="50">
        <v>0</v>
      </c>
      <c r="R150" s="50">
        <v>0</v>
      </c>
      <c r="S150" s="52">
        <v>0</v>
      </c>
      <c r="T150" s="54">
        <v>0</v>
      </c>
      <c r="U150" s="173"/>
      <c r="V150" s="132"/>
      <c r="W150" s="132"/>
      <c r="X150" s="132"/>
      <c r="Y150" s="132"/>
      <c r="Z150" s="132"/>
      <c r="AA150" s="132"/>
      <c r="AB150" s="135"/>
      <c r="AC150" s="138"/>
      <c r="AD150" s="195"/>
      <c r="AE150" s="132"/>
      <c r="AF150" s="138"/>
      <c r="AG150" s="132"/>
      <c r="AH150" s="132"/>
      <c r="AI150" s="67"/>
      <c r="AJ150" s="132"/>
    </row>
    <row r="151" spans="1:36" ht="50.25" customHeight="1" thickBot="1">
      <c r="A151" s="159"/>
      <c r="B151" s="132"/>
      <c r="C151" s="132"/>
      <c r="D151" s="132"/>
      <c r="E151" s="132"/>
      <c r="F151" s="76" t="s">
        <v>6</v>
      </c>
      <c r="G151" s="71">
        <f t="shared" si="61"/>
        <v>840473.3</v>
      </c>
      <c r="H151" s="77">
        <v>0</v>
      </c>
      <c r="I151" s="77">
        <v>0</v>
      </c>
      <c r="J151" s="78">
        <v>0</v>
      </c>
      <c r="K151" s="79">
        <v>0</v>
      </c>
      <c r="L151" s="80">
        <f>173760.19+45963.11</f>
        <v>219723.3</v>
      </c>
      <c r="M151" s="77">
        <v>415000</v>
      </c>
      <c r="N151" s="79">
        <v>0</v>
      </c>
      <c r="O151" s="79">
        <v>78100</v>
      </c>
      <c r="P151" s="79">
        <v>127650</v>
      </c>
      <c r="Q151" s="50">
        <v>0</v>
      </c>
      <c r="R151" s="50">
        <v>0</v>
      </c>
      <c r="S151" s="52">
        <v>0</v>
      </c>
      <c r="T151" s="53">
        <v>0</v>
      </c>
      <c r="U151" s="173"/>
      <c r="V151" s="132"/>
      <c r="W151" s="132"/>
      <c r="X151" s="132"/>
      <c r="Y151" s="132"/>
      <c r="Z151" s="132"/>
      <c r="AA151" s="132"/>
      <c r="AB151" s="135"/>
      <c r="AC151" s="138"/>
      <c r="AD151" s="195"/>
      <c r="AE151" s="132"/>
      <c r="AF151" s="138"/>
      <c r="AG151" s="132"/>
      <c r="AH151" s="132"/>
      <c r="AI151" s="67"/>
      <c r="AJ151" s="132"/>
    </row>
    <row r="152" spans="1:36" ht="53.25" customHeight="1" thickBot="1">
      <c r="A152" s="159"/>
      <c r="B152" s="132"/>
      <c r="C152" s="132"/>
      <c r="D152" s="132"/>
      <c r="E152" s="132"/>
      <c r="F152" s="76" t="s">
        <v>7</v>
      </c>
      <c r="G152" s="77"/>
      <c r="H152" s="77"/>
      <c r="I152" s="77"/>
      <c r="J152" s="78"/>
      <c r="K152" s="79"/>
      <c r="L152" s="80"/>
      <c r="M152" s="77"/>
      <c r="N152" s="79"/>
      <c r="O152" s="79"/>
      <c r="P152" s="79"/>
      <c r="Q152" s="50"/>
      <c r="R152" s="50"/>
      <c r="S152" s="52"/>
      <c r="T152" s="54"/>
      <c r="U152" s="173"/>
      <c r="V152" s="132"/>
      <c r="W152" s="132"/>
      <c r="X152" s="132"/>
      <c r="Y152" s="132"/>
      <c r="Z152" s="132"/>
      <c r="AA152" s="132"/>
      <c r="AB152" s="135"/>
      <c r="AC152" s="138"/>
      <c r="AD152" s="195"/>
      <c r="AE152" s="132"/>
      <c r="AF152" s="138"/>
      <c r="AG152" s="132"/>
      <c r="AH152" s="132"/>
      <c r="AI152" s="67"/>
      <c r="AJ152" s="132"/>
    </row>
    <row r="153" spans="1:36" ht="51.75" thickBot="1">
      <c r="A153" s="159"/>
      <c r="B153" s="132"/>
      <c r="C153" s="132"/>
      <c r="D153" s="132"/>
      <c r="E153" s="132"/>
      <c r="F153" s="76" t="s">
        <v>8</v>
      </c>
      <c r="G153" s="77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173"/>
      <c r="V153" s="132"/>
      <c r="W153" s="132"/>
      <c r="X153" s="132"/>
      <c r="Y153" s="132"/>
      <c r="Z153" s="132"/>
      <c r="AA153" s="132"/>
      <c r="AB153" s="135"/>
      <c r="AC153" s="138"/>
      <c r="AD153" s="195"/>
      <c r="AE153" s="132"/>
      <c r="AF153" s="138"/>
      <c r="AG153" s="132"/>
      <c r="AH153" s="132"/>
      <c r="AI153" s="67"/>
      <c r="AJ153" s="132"/>
    </row>
    <row r="154" spans="1:36" ht="26.25" thickBot="1">
      <c r="A154" s="160"/>
      <c r="B154" s="133"/>
      <c r="C154" s="133"/>
      <c r="D154" s="133"/>
      <c r="E154" s="133"/>
      <c r="F154" s="76" t="s">
        <v>9</v>
      </c>
      <c r="G154" s="77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174"/>
      <c r="V154" s="133"/>
      <c r="W154" s="133"/>
      <c r="X154" s="133"/>
      <c r="Y154" s="133"/>
      <c r="Z154" s="133"/>
      <c r="AA154" s="133"/>
      <c r="AB154" s="136"/>
      <c r="AC154" s="139"/>
      <c r="AD154" s="196"/>
      <c r="AE154" s="133"/>
      <c r="AF154" s="139"/>
      <c r="AG154" s="133"/>
      <c r="AH154" s="133"/>
      <c r="AI154" s="68"/>
      <c r="AJ154" s="133"/>
    </row>
    <row r="155" spans="1:36" ht="12.75" customHeight="1" thickBot="1">
      <c r="A155" s="158" t="s">
        <v>102</v>
      </c>
      <c r="B155" s="131" t="s">
        <v>161</v>
      </c>
      <c r="C155" s="131">
        <v>2018</v>
      </c>
      <c r="D155" s="131">
        <v>2024</v>
      </c>
      <c r="E155" s="131"/>
      <c r="F155" s="70" t="s">
        <v>4</v>
      </c>
      <c r="G155" s="71">
        <f>H155+I155+J155+K155+L155+M155+N155+O155+P155+Q155+R155</f>
        <v>205550</v>
      </c>
      <c r="H155" s="71">
        <v>0</v>
      </c>
      <c r="I155" s="71">
        <v>0</v>
      </c>
      <c r="J155" s="72">
        <v>0</v>
      </c>
      <c r="K155" s="73">
        <v>0</v>
      </c>
      <c r="L155" s="74">
        <f t="shared" ref="L155:N156" si="62">L156</f>
        <v>0</v>
      </c>
      <c r="M155" s="71">
        <f t="shared" si="62"/>
        <v>200000</v>
      </c>
      <c r="N155" s="73">
        <f t="shared" si="62"/>
        <v>0</v>
      </c>
      <c r="O155" s="73">
        <v>0</v>
      </c>
      <c r="P155" s="73">
        <f>P156</f>
        <v>5550</v>
      </c>
      <c r="Q155" s="42">
        <v>0</v>
      </c>
      <c r="R155" s="42">
        <v>0</v>
      </c>
      <c r="S155" s="65">
        <v>0</v>
      </c>
      <c r="T155" s="47">
        <v>0</v>
      </c>
      <c r="U155" s="172" t="s">
        <v>45</v>
      </c>
      <c r="V155" s="131" t="s">
        <v>43</v>
      </c>
      <c r="W155" s="131">
        <v>0</v>
      </c>
      <c r="X155" s="131">
        <v>0</v>
      </c>
      <c r="Y155" s="131">
        <v>0</v>
      </c>
      <c r="Z155" s="131">
        <v>0</v>
      </c>
      <c r="AA155" s="134">
        <v>0</v>
      </c>
      <c r="AB155" s="137">
        <v>8</v>
      </c>
      <c r="AC155" s="137">
        <v>0</v>
      </c>
      <c r="AD155" s="131">
        <v>0</v>
      </c>
      <c r="AE155" s="131">
        <v>0</v>
      </c>
      <c r="AF155" s="137">
        <v>100</v>
      </c>
      <c r="AG155" s="131">
        <v>0</v>
      </c>
      <c r="AH155" s="243"/>
      <c r="AI155" s="88"/>
      <c r="AJ155" s="243"/>
    </row>
    <row r="156" spans="1:36" ht="51.75" thickBot="1">
      <c r="A156" s="159"/>
      <c r="B156" s="132"/>
      <c r="C156" s="132"/>
      <c r="D156" s="132"/>
      <c r="E156" s="132"/>
      <c r="F156" s="76" t="s">
        <v>5</v>
      </c>
      <c r="G156" s="77">
        <f>H156+I156+J156+K156+L156+M156+N156+O156+P156+Q156+R156</f>
        <v>205550</v>
      </c>
      <c r="H156" s="77">
        <v>0</v>
      </c>
      <c r="I156" s="77">
        <v>0</v>
      </c>
      <c r="J156" s="78">
        <v>0</v>
      </c>
      <c r="K156" s="79">
        <v>0</v>
      </c>
      <c r="L156" s="80">
        <f t="shared" si="62"/>
        <v>0</v>
      </c>
      <c r="M156" s="77">
        <f t="shared" si="62"/>
        <v>200000</v>
      </c>
      <c r="N156" s="79">
        <f t="shared" si="62"/>
        <v>0</v>
      </c>
      <c r="O156" s="79">
        <v>0</v>
      </c>
      <c r="P156" s="79">
        <f>P157</f>
        <v>5550</v>
      </c>
      <c r="Q156" s="50">
        <v>0</v>
      </c>
      <c r="R156" s="50">
        <v>0</v>
      </c>
      <c r="S156" s="52">
        <v>0</v>
      </c>
      <c r="T156" s="54">
        <v>0</v>
      </c>
      <c r="U156" s="173"/>
      <c r="V156" s="132"/>
      <c r="W156" s="132"/>
      <c r="X156" s="132"/>
      <c r="Y156" s="132"/>
      <c r="Z156" s="132"/>
      <c r="AA156" s="135"/>
      <c r="AB156" s="138"/>
      <c r="AC156" s="138"/>
      <c r="AD156" s="132"/>
      <c r="AE156" s="132"/>
      <c r="AF156" s="138"/>
      <c r="AG156" s="132"/>
      <c r="AH156" s="244"/>
      <c r="AI156" s="89"/>
      <c r="AJ156" s="244"/>
    </row>
    <row r="157" spans="1:36" ht="64.5" thickBot="1">
      <c r="A157" s="159"/>
      <c r="B157" s="132"/>
      <c r="C157" s="132"/>
      <c r="D157" s="132"/>
      <c r="E157" s="132"/>
      <c r="F157" s="76" t="s">
        <v>6</v>
      </c>
      <c r="G157" s="77">
        <f>H157+I157+J157+K157+L157+M157+N157+O157+P157+Q157+R157</f>
        <v>205550</v>
      </c>
      <c r="H157" s="77">
        <v>0</v>
      </c>
      <c r="I157" s="77">
        <v>0</v>
      </c>
      <c r="J157" s="78">
        <v>0</v>
      </c>
      <c r="K157" s="79">
        <v>0</v>
      </c>
      <c r="L157" s="80">
        <v>0</v>
      </c>
      <c r="M157" s="77">
        <v>200000</v>
      </c>
      <c r="N157" s="79">
        <v>0</v>
      </c>
      <c r="O157" s="79">
        <v>0</v>
      </c>
      <c r="P157" s="79">
        <v>5550</v>
      </c>
      <c r="Q157" s="50">
        <v>0</v>
      </c>
      <c r="R157" s="50">
        <v>0</v>
      </c>
      <c r="S157" s="52">
        <v>0</v>
      </c>
      <c r="T157" s="53">
        <v>0</v>
      </c>
      <c r="U157" s="173"/>
      <c r="V157" s="132"/>
      <c r="W157" s="132"/>
      <c r="X157" s="132"/>
      <c r="Y157" s="132"/>
      <c r="Z157" s="132"/>
      <c r="AA157" s="135"/>
      <c r="AB157" s="138"/>
      <c r="AC157" s="138"/>
      <c r="AD157" s="132"/>
      <c r="AE157" s="132"/>
      <c r="AF157" s="138"/>
      <c r="AG157" s="132"/>
      <c r="AH157" s="244"/>
      <c r="AI157" s="89"/>
      <c r="AJ157" s="244"/>
    </row>
    <row r="158" spans="1:36" ht="63" customHeight="1" thickBot="1">
      <c r="A158" s="159"/>
      <c r="B158" s="132"/>
      <c r="C158" s="132"/>
      <c r="D158" s="132"/>
      <c r="E158" s="132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173"/>
      <c r="V158" s="132"/>
      <c r="W158" s="132"/>
      <c r="X158" s="132"/>
      <c r="Y158" s="132"/>
      <c r="Z158" s="132"/>
      <c r="AA158" s="135"/>
      <c r="AB158" s="138"/>
      <c r="AC158" s="138"/>
      <c r="AD158" s="132"/>
      <c r="AE158" s="132"/>
      <c r="AF158" s="138"/>
      <c r="AG158" s="132"/>
      <c r="AH158" s="244"/>
      <c r="AI158" s="89"/>
      <c r="AJ158" s="244"/>
    </row>
    <row r="159" spans="1:36" ht="51.75" thickBot="1">
      <c r="A159" s="159"/>
      <c r="B159" s="132"/>
      <c r="C159" s="132"/>
      <c r="D159" s="132"/>
      <c r="E159" s="132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173"/>
      <c r="V159" s="132"/>
      <c r="W159" s="132"/>
      <c r="X159" s="132"/>
      <c r="Y159" s="132"/>
      <c r="Z159" s="132"/>
      <c r="AA159" s="135"/>
      <c r="AB159" s="138"/>
      <c r="AC159" s="138"/>
      <c r="AD159" s="132"/>
      <c r="AE159" s="132"/>
      <c r="AF159" s="138"/>
      <c r="AG159" s="132"/>
      <c r="AH159" s="244"/>
      <c r="AI159" s="89"/>
      <c r="AJ159" s="244"/>
    </row>
    <row r="160" spans="1:36" ht="26.25" thickBot="1">
      <c r="A160" s="160"/>
      <c r="B160" s="133"/>
      <c r="C160" s="133"/>
      <c r="D160" s="133"/>
      <c r="E160" s="133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174"/>
      <c r="V160" s="133"/>
      <c r="W160" s="133"/>
      <c r="X160" s="133"/>
      <c r="Y160" s="133"/>
      <c r="Z160" s="133"/>
      <c r="AA160" s="136"/>
      <c r="AB160" s="139"/>
      <c r="AC160" s="139"/>
      <c r="AD160" s="133"/>
      <c r="AE160" s="133"/>
      <c r="AF160" s="139"/>
      <c r="AG160" s="133"/>
      <c r="AH160" s="245"/>
      <c r="AI160" s="90"/>
      <c r="AJ160" s="245"/>
    </row>
    <row r="161" spans="1:36" ht="12.75" customHeight="1" thickBot="1">
      <c r="A161" s="158" t="s">
        <v>151</v>
      </c>
      <c r="B161" s="131" t="s">
        <v>183</v>
      </c>
      <c r="C161" s="131">
        <v>2021</v>
      </c>
      <c r="D161" s="131">
        <v>2025</v>
      </c>
      <c r="E161" s="131"/>
      <c r="F161" s="70" t="s">
        <v>4</v>
      </c>
      <c r="G161" s="71">
        <f>H161+I161+J161+K161+L161+M161+N161+O161+P161+Q161+R161+S161</f>
        <v>3725626.43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63">L162</f>
        <v>0</v>
      </c>
      <c r="M161" s="71">
        <f t="shared" si="63"/>
        <v>0</v>
      </c>
      <c r="N161" s="73">
        <f t="shared" si="63"/>
        <v>0</v>
      </c>
      <c r="O161" s="73">
        <f>O162</f>
        <v>100000</v>
      </c>
      <c r="P161" s="73">
        <f>P162</f>
        <v>640000</v>
      </c>
      <c r="Q161" s="42">
        <f>Q162</f>
        <v>2985626.43</v>
      </c>
      <c r="R161" s="42">
        <v>0</v>
      </c>
      <c r="S161" s="65">
        <v>0</v>
      </c>
      <c r="T161" s="47">
        <v>0</v>
      </c>
      <c r="U161" s="172" t="s">
        <v>45</v>
      </c>
      <c r="V161" s="131" t="s">
        <v>43</v>
      </c>
      <c r="W161" s="131">
        <f>X161+Y161+Z161+AA161+AB161+AD161+AE161</f>
        <v>100</v>
      </c>
      <c r="X161" s="131">
        <v>0</v>
      </c>
      <c r="Y161" s="131">
        <v>0</v>
      </c>
      <c r="Z161" s="131">
        <v>0</v>
      </c>
      <c r="AA161" s="131">
        <v>0</v>
      </c>
      <c r="AB161" s="134">
        <v>0</v>
      </c>
      <c r="AC161" s="137">
        <v>8</v>
      </c>
      <c r="AD161" s="137">
        <v>0</v>
      </c>
      <c r="AE161" s="131">
        <v>100</v>
      </c>
      <c r="AF161" s="137">
        <v>100</v>
      </c>
      <c r="AG161" s="131">
        <v>100</v>
      </c>
      <c r="AH161" s="131"/>
      <c r="AI161" s="66"/>
      <c r="AJ161" s="131"/>
    </row>
    <row r="162" spans="1:36" ht="51.75" thickBot="1">
      <c r="A162" s="159"/>
      <c r="B162" s="132"/>
      <c r="C162" s="132"/>
      <c r="D162" s="132"/>
      <c r="E162" s="132"/>
      <c r="F162" s="76" t="s">
        <v>5</v>
      </c>
      <c r="G162" s="77">
        <f>H162+I162+J162+K162+L162+M162+N162+O162+P162+Q162+R162+S162</f>
        <v>3725626.43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63"/>
        <v>0</v>
      </c>
      <c r="M162" s="77">
        <f t="shared" si="63"/>
        <v>0</v>
      </c>
      <c r="N162" s="79">
        <f t="shared" si="63"/>
        <v>0</v>
      </c>
      <c r="O162" s="79">
        <v>100000</v>
      </c>
      <c r="P162" s="79">
        <f>P163</f>
        <v>640000</v>
      </c>
      <c r="Q162" s="50">
        <f>Q164</f>
        <v>2985626.43</v>
      </c>
      <c r="R162" s="50">
        <v>0</v>
      </c>
      <c r="S162" s="52">
        <v>0</v>
      </c>
      <c r="T162" s="54">
        <v>0</v>
      </c>
      <c r="U162" s="173"/>
      <c r="V162" s="132"/>
      <c r="W162" s="132"/>
      <c r="X162" s="132"/>
      <c r="Y162" s="132"/>
      <c r="Z162" s="132"/>
      <c r="AA162" s="132"/>
      <c r="AB162" s="135"/>
      <c r="AC162" s="138"/>
      <c r="AD162" s="138"/>
      <c r="AE162" s="132"/>
      <c r="AF162" s="138"/>
      <c r="AG162" s="132"/>
      <c r="AH162" s="132"/>
      <c r="AI162" s="67"/>
      <c r="AJ162" s="132"/>
    </row>
    <row r="163" spans="1:36" ht="64.5" thickBot="1">
      <c r="A163" s="159"/>
      <c r="B163" s="132"/>
      <c r="C163" s="132"/>
      <c r="D163" s="132"/>
      <c r="E163" s="132"/>
      <c r="F163" s="76" t="s">
        <v>6</v>
      </c>
      <c r="G163" s="77">
        <f>H163+I163+J163+K163+L163+M163+N163+O163+P163+Q163+R163+S163</f>
        <v>740000</v>
      </c>
      <c r="H163" s="77">
        <v>0</v>
      </c>
      <c r="I163" s="77">
        <v>0</v>
      </c>
      <c r="J163" s="78">
        <v>0</v>
      </c>
      <c r="K163" s="79">
        <v>0</v>
      </c>
      <c r="L163" s="80">
        <v>0</v>
      </c>
      <c r="M163" s="77">
        <v>0</v>
      </c>
      <c r="N163" s="79">
        <v>0</v>
      </c>
      <c r="O163" s="79">
        <v>100000</v>
      </c>
      <c r="P163" s="79">
        <v>640000</v>
      </c>
      <c r="Q163" s="50">
        <v>0</v>
      </c>
      <c r="R163" s="50">
        <v>0</v>
      </c>
      <c r="S163" s="52">
        <v>0</v>
      </c>
      <c r="T163" s="53">
        <v>0</v>
      </c>
      <c r="U163" s="173"/>
      <c r="V163" s="132"/>
      <c r="W163" s="132"/>
      <c r="X163" s="132"/>
      <c r="Y163" s="132"/>
      <c r="Z163" s="132"/>
      <c r="AA163" s="132"/>
      <c r="AB163" s="135"/>
      <c r="AC163" s="138"/>
      <c r="AD163" s="138"/>
      <c r="AE163" s="132"/>
      <c r="AF163" s="138"/>
      <c r="AG163" s="132"/>
      <c r="AH163" s="132"/>
      <c r="AI163" s="67"/>
      <c r="AJ163" s="132"/>
    </row>
    <row r="164" spans="1:36" ht="63" customHeight="1" thickBot="1">
      <c r="A164" s="159"/>
      <c r="B164" s="132"/>
      <c r="C164" s="132"/>
      <c r="D164" s="132"/>
      <c r="E164" s="132"/>
      <c r="F164" s="76" t="s">
        <v>7</v>
      </c>
      <c r="G164" s="77">
        <f>Q164</f>
        <v>2985626.43</v>
      </c>
      <c r="H164" s="77">
        <v>0</v>
      </c>
      <c r="I164" s="77">
        <v>0</v>
      </c>
      <c r="J164" s="78">
        <v>0</v>
      </c>
      <c r="K164" s="79">
        <v>0</v>
      </c>
      <c r="L164" s="80">
        <v>0</v>
      </c>
      <c r="M164" s="77">
        <v>0</v>
      </c>
      <c r="N164" s="79">
        <v>0</v>
      </c>
      <c r="O164" s="79">
        <v>0</v>
      </c>
      <c r="P164" s="79">
        <v>0</v>
      </c>
      <c r="Q164" s="50">
        <v>2985626.43</v>
      </c>
      <c r="R164" s="50">
        <v>0</v>
      </c>
      <c r="S164" s="52">
        <v>0</v>
      </c>
      <c r="T164" s="54">
        <v>0</v>
      </c>
      <c r="U164" s="173"/>
      <c r="V164" s="132"/>
      <c r="W164" s="132"/>
      <c r="X164" s="132"/>
      <c r="Y164" s="132"/>
      <c r="Z164" s="132"/>
      <c r="AA164" s="132"/>
      <c r="AB164" s="135"/>
      <c r="AC164" s="138"/>
      <c r="AD164" s="138"/>
      <c r="AE164" s="132"/>
      <c r="AF164" s="138"/>
      <c r="AG164" s="132"/>
      <c r="AH164" s="132"/>
      <c r="AI164" s="67"/>
      <c r="AJ164" s="132"/>
    </row>
    <row r="165" spans="1:36" ht="51.75" thickBot="1">
      <c r="A165" s="159"/>
      <c r="B165" s="132"/>
      <c r="C165" s="132"/>
      <c r="D165" s="132"/>
      <c r="E165" s="132"/>
      <c r="F165" s="76" t="s">
        <v>8</v>
      </c>
      <c r="G165" s="77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173"/>
      <c r="V165" s="132"/>
      <c r="W165" s="132"/>
      <c r="X165" s="132"/>
      <c r="Y165" s="132"/>
      <c r="Z165" s="132"/>
      <c r="AA165" s="132"/>
      <c r="AB165" s="135"/>
      <c r="AC165" s="138"/>
      <c r="AD165" s="138"/>
      <c r="AE165" s="132"/>
      <c r="AF165" s="138"/>
      <c r="AG165" s="132"/>
      <c r="AH165" s="132"/>
      <c r="AI165" s="67"/>
      <c r="AJ165" s="132"/>
    </row>
    <row r="166" spans="1:36" ht="26.25" thickBot="1">
      <c r="A166" s="160"/>
      <c r="B166" s="133"/>
      <c r="C166" s="133"/>
      <c r="D166" s="133"/>
      <c r="E166" s="133"/>
      <c r="F166" s="76" t="s">
        <v>9</v>
      </c>
      <c r="G166" s="77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174"/>
      <c r="V166" s="133"/>
      <c r="W166" s="133"/>
      <c r="X166" s="133"/>
      <c r="Y166" s="133"/>
      <c r="Z166" s="133"/>
      <c r="AA166" s="133"/>
      <c r="AB166" s="136"/>
      <c r="AC166" s="139"/>
      <c r="AD166" s="139"/>
      <c r="AE166" s="133"/>
      <c r="AF166" s="139"/>
      <c r="AG166" s="133"/>
      <c r="AH166" s="133"/>
      <c r="AI166" s="68"/>
      <c r="AJ166" s="133"/>
    </row>
    <row r="167" spans="1:36" ht="13.5" thickBot="1">
      <c r="A167" s="169" t="s">
        <v>103</v>
      </c>
      <c r="B167" s="203" t="s">
        <v>32</v>
      </c>
      <c r="C167" s="131">
        <v>2016</v>
      </c>
      <c r="D167" s="131">
        <v>2025</v>
      </c>
      <c r="E167" s="131"/>
      <c r="F167" s="70" t="s">
        <v>4</v>
      </c>
      <c r="G167" s="71">
        <f>H167+I167+J167+K167+L167+M167+N167+O167+P167+Q167+R167+S167+T167</f>
        <v>89436</v>
      </c>
      <c r="H167" s="71">
        <v>0</v>
      </c>
      <c r="I167" s="71">
        <v>0</v>
      </c>
      <c r="J167" s="72">
        <v>5000</v>
      </c>
      <c r="K167" s="73">
        <f>K168</f>
        <v>1000</v>
      </c>
      <c r="L167" s="74">
        <f>L168</f>
        <v>5000</v>
      </c>
      <c r="M167" s="71">
        <v>15000</v>
      </c>
      <c r="N167" s="73">
        <f>N173+N179</f>
        <v>0</v>
      </c>
      <c r="O167" s="73">
        <f>O168</f>
        <v>3436</v>
      </c>
      <c r="P167" s="73">
        <f t="shared" ref="P167:T167" si="64">P168</f>
        <v>15000</v>
      </c>
      <c r="Q167" s="42">
        <f t="shared" si="64"/>
        <v>0</v>
      </c>
      <c r="R167" s="42">
        <f t="shared" si="64"/>
        <v>15000</v>
      </c>
      <c r="S167" s="42">
        <f t="shared" si="64"/>
        <v>15000</v>
      </c>
      <c r="T167" s="42">
        <f t="shared" si="64"/>
        <v>15000</v>
      </c>
      <c r="U167" s="172"/>
      <c r="V167" s="131"/>
      <c r="W167" s="131"/>
      <c r="X167" s="131"/>
      <c r="Y167" s="131"/>
      <c r="Z167" s="131"/>
      <c r="AA167" s="131"/>
      <c r="AB167" s="131"/>
      <c r="AC167" s="137"/>
      <c r="AD167" s="137"/>
      <c r="AE167" s="131"/>
      <c r="AF167" s="137"/>
      <c r="AG167" s="131"/>
      <c r="AH167" s="131"/>
      <c r="AI167" s="66"/>
      <c r="AJ167" s="131"/>
    </row>
    <row r="168" spans="1:36" ht="51.75" thickBot="1">
      <c r="A168" s="170"/>
      <c r="B168" s="204"/>
      <c r="C168" s="132"/>
      <c r="D168" s="132"/>
      <c r="E168" s="132"/>
      <c r="F168" s="76" t="s">
        <v>5</v>
      </c>
      <c r="G168" s="71">
        <f t="shared" ref="G168:G169" si="65">H168+I168+J168+K168+L168+M168+N168+O168+P168+Q168+R168+S168+T168</f>
        <v>89436</v>
      </c>
      <c r="H168" s="77">
        <v>0</v>
      </c>
      <c r="I168" s="77">
        <v>0</v>
      </c>
      <c r="J168" s="78">
        <v>5000</v>
      </c>
      <c r="K168" s="79">
        <f>K169</f>
        <v>1000</v>
      </c>
      <c r="L168" s="80">
        <f>L169</f>
        <v>5000</v>
      </c>
      <c r="M168" s="77">
        <v>15000</v>
      </c>
      <c r="N168" s="79">
        <f>N174+N180</f>
        <v>0</v>
      </c>
      <c r="O168" s="79">
        <f>O169</f>
        <v>3436</v>
      </c>
      <c r="P168" s="79">
        <v>15000</v>
      </c>
      <c r="Q168" s="50">
        <f>Q169</f>
        <v>0</v>
      </c>
      <c r="R168" s="50">
        <v>15000</v>
      </c>
      <c r="S168" s="50">
        <v>15000</v>
      </c>
      <c r="T168" s="50">
        <v>15000</v>
      </c>
      <c r="U168" s="173"/>
      <c r="V168" s="132"/>
      <c r="W168" s="132"/>
      <c r="X168" s="132"/>
      <c r="Y168" s="132"/>
      <c r="Z168" s="132"/>
      <c r="AA168" s="132"/>
      <c r="AB168" s="132"/>
      <c r="AC168" s="138"/>
      <c r="AD168" s="138"/>
      <c r="AE168" s="132"/>
      <c r="AF168" s="138"/>
      <c r="AG168" s="132"/>
      <c r="AH168" s="132"/>
      <c r="AI168" s="67"/>
      <c r="AJ168" s="132"/>
    </row>
    <row r="169" spans="1:36" ht="64.5" thickBot="1">
      <c r="A169" s="170"/>
      <c r="B169" s="204"/>
      <c r="C169" s="132"/>
      <c r="D169" s="132"/>
      <c r="E169" s="132"/>
      <c r="F169" s="76" t="s">
        <v>6</v>
      </c>
      <c r="G169" s="71">
        <f t="shared" si="65"/>
        <v>55402.94</v>
      </c>
      <c r="H169" s="77">
        <v>0</v>
      </c>
      <c r="I169" s="77">
        <v>0</v>
      </c>
      <c r="J169" s="78">
        <v>5000</v>
      </c>
      <c r="K169" s="79">
        <v>1000</v>
      </c>
      <c r="L169" s="80">
        <f>L175+L181</f>
        <v>5000</v>
      </c>
      <c r="M169" s="77">
        <v>15000</v>
      </c>
      <c r="N169" s="79">
        <f>N175+N181</f>
        <v>0</v>
      </c>
      <c r="O169" s="79">
        <f>O175</f>
        <v>3436</v>
      </c>
      <c r="P169" s="79">
        <f>P175+P181+P187</f>
        <v>11966.94</v>
      </c>
      <c r="Q169" s="50">
        <v>0</v>
      </c>
      <c r="R169" s="50">
        <f t="shared" ref="R169:T169" si="66">R175+R181+R187</f>
        <v>4000</v>
      </c>
      <c r="S169" s="50">
        <f t="shared" si="66"/>
        <v>5000</v>
      </c>
      <c r="T169" s="50">
        <f t="shared" si="66"/>
        <v>5000</v>
      </c>
      <c r="U169" s="173"/>
      <c r="V169" s="132"/>
      <c r="W169" s="132"/>
      <c r="X169" s="132"/>
      <c r="Y169" s="132"/>
      <c r="Z169" s="132"/>
      <c r="AA169" s="132"/>
      <c r="AB169" s="132"/>
      <c r="AC169" s="138"/>
      <c r="AD169" s="138"/>
      <c r="AE169" s="132"/>
      <c r="AF169" s="138"/>
      <c r="AG169" s="132"/>
      <c r="AH169" s="132"/>
      <c r="AI169" s="67"/>
      <c r="AJ169" s="132"/>
    </row>
    <row r="170" spans="1:36" ht="51.75" customHeight="1" thickBot="1">
      <c r="A170" s="170"/>
      <c r="B170" s="204"/>
      <c r="C170" s="132"/>
      <c r="D170" s="132"/>
      <c r="E170" s="132"/>
      <c r="F170" s="76" t="s">
        <v>7</v>
      </c>
      <c r="G170" s="77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3"/>
      <c r="U170" s="173"/>
      <c r="V170" s="132"/>
      <c r="W170" s="132"/>
      <c r="X170" s="132"/>
      <c r="Y170" s="132"/>
      <c r="Z170" s="132"/>
      <c r="AA170" s="132"/>
      <c r="AB170" s="132"/>
      <c r="AC170" s="138"/>
      <c r="AD170" s="138"/>
      <c r="AE170" s="132"/>
      <c r="AF170" s="138"/>
      <c r="AG170" s="132"/>
      <c r="AH170" s="132"/>
      <c r="AI170" s="67"/>
      <c r="AJ170" s="132"/>
    </row>
    <row r="171" spans="1:36" ht="51.75" thickBot="1">
      <c r="A171" s="170"/>
      <c r="B171" s="204"/>
      <c r="C171" s="132"/>
      <c r="D171" s="132"/>
      <c r="E171" s="132"/>
      <c r="F171" s="76" t="s">
        <v>8</v>
      </c>
      <c r="G171" s="77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173"/>
      <c r="V171" s="132"/>
      <c r="W171" s="132"/>
      <c r="X171" s="132"/>
      <c r="Y171" s="132"/>
      <c r="Z171" s="132"/>
      <c r="AA171" s="132"/>
      <c r="AB171" s="132"/>
      <c r="AC171" s="138"/>
      <c r="AD171" s="138"/>
      <c r="AE171" s="132"/>
      <c r="AF171" s="138"/>
      <c r="AG171" s="132"/>
      <c r="AH171" s="132"/>
      <c r="AI171" s="67"/>
      <c r="AJ171" s="132"/>
    </row>
    <row r="172" spans="1:36" ht="26.25" thickBot="1">
      <c r="A172" s="171"/>
      <c r="B172" s="205"/>
      <c r="C172" s="133"/>
      <c r="D172" s="133"/>
      <c r="E172" s="133"/>
      <c r="F172" s="76" t="s">
        <v>9</v>
      </c>
      <c r="G172" s="77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174"/>
      <c r="V172" s="133"/>
      <c r="W172" s="133"/>
      <c r="X172" s="133"/>
      <c r="Y172" s="133"/>
      <c r="Z172" s="133"/>
      <c r="AA172" s="133"/>
      <c r="AB172" s="133"/>
      <c r="AC172" s="139"/>
      <c r="AD172" s="139"/>
      <c r="AE172" s="133"/>
      <c r="AF172" s="139"/>
      <c r="AG172" s="133"/>
      <c r="AH172" s="133"/>
      <c r="AI172" s="68"/>
      <c r="AJ172" s="133"/>
    </row>
    <row r="173" spans="1:36" ht="12.75" customHeight="1" thickBot="1">
      <c r="A173" s="158" t="s">
        <v>104</v>
      </c>
      <c r="B173" s="131" t="s">
        <v>33</v>
      </c>
      <c r="C173" s="131">
        <v>2014</v>
      </c>
      <c r="D173" s="131">
        <v>2025</v>
      </c>
      <c r="E173" s="131"/>
      <c r="F173" s="70" t="s">
        <v>4</v>
      </c>
      <c r="G173" s="71">
        <f>H173+I173+J173+K173+L173+M173+N173+O173+P173+Q173+R173+S173+T173</f>
        <v>31436</v>
      </c>
      <c r="H173" s="71">
        <v>0</v>
      </c>
      <c r="I173" s="71">
        <v>0</v>
      </c>
      <c r="J173" s="72">
        <v>5000</v>
      </c>
      <c r="K173" s="73">
        <f>K174</f>
        <v>1000</v>
      </c>
      <c r="L173" s="74">
        <v>5000</v>
      </c>
      <c r="M173" s="71">
        <v>5000</v>
      </c>
      <c r="N173" s="73">
        <f>N175</f>
        <v>0</v>
      </c>
      <c r="O173" s="73">
        <f>O175</f>
        <v>3436</v>
      </c>
      <c r="P173" s="73">
        <f t="shared" ref="P173:T174" si="67">P174</f>
        <v>3000</v>
      </c>
      <c r="Q173" s="42">
        <f t="shared" si="67"/>
        <v>0</v>
      </c>
      <c r="R173" s="42">
        <f t="shared" si="67"/>
        <v>3000</v>
      </c>
      <c r="S173" s="65">
        <f t="shared" si="67"/>
        <v>3000</v>
      </c>
      <c r="T173" s="47">
        <f t="shared" si="67"/>
        <v>3000</v>
      </c>
      <c r="U173" s="172" t="s">
        <v>45</v>
      </c>
      <c r="V173" s="131" t="s">
        <v>43</v>
      </c>
      <c r="W173" s="131">
        <v>100</v>
      </c>
      <c r="X173" s="131">
        <v>0</v>
      </c>
      <c r="Y173" s="131">
        <v>0</v>
      </c>
      <c r="Z173" s="131">
        <v>100</v>
      </c>
      <c r="AA173" s="131">
        <v>100</v>
      </c>
      <c r="AB173" s="131">
        <v>100</v>
      </c>
      <c r="AC173" s="137">
        <v>100</v>
      </c>
      <c r="AD173" s="137">
        <v>0</v>
      </c>
      <c r="AE173" s="131">
        <v>100</v>
      </c>
      <c r="AF173" s="137">
        <v>100</v>
      </c>
      <c r="AG173" s="131">
        <v>0</v>
      </c>
      <c r="AH173" s="131"/>
      <c r="AI173" s="66"/>
      <c r="AJ173" s="131"/>
    </row>
    <row r="174" spans="1:36" ht="39.75" customHeight="1" thickBot="1">
      <c r="A174" s="159"/>
      <c r="B174" s="132"/>
      <c r="C174" s="132"/>
      <c r="D174" s="132"/>
      <c r="E174" s="132"/>
      <c r="F174" s="76" t="s">
        <v>5</v>
      </c>
      <c r="G174" s="71">
        <f t="shared" ref="G174:G175" si="68">H174+I174+J174+K174+L174+M174+N174+O174+P174+Q174+R174+S174+T174</f>
        <v>31436</v>
      </c>
      <c r="H174" s="77">
        <v>0</v>
      </c>
      <c r="I174" s="77">
        <v>0</v>
      </c>
      <c r="J174" s="78">
        <v>5000</v>
      </c>
      <c r="K174" s="79">
        <f>K175</f>
        <v>1000</v>
      </c>
      <c r="L174" s="80">
        <v>5000</v>
      </c>
      <c r="M174" s="77">
        <v>5000</v>
      </c>
      <c r="N174" s="79">
        <f>N175</f>
        <v>0</v>
      </c>
      <c r="O174" s="79">
        <f>O175</f>
        <v>3436</v>
      </c>
      <c r="P174" s="79">
        <f t="shared" si="67"/>
        <v>3000</v>
      </c>
      <c r="Q174" s="50">
        <f t="shared" si="67"/>
        <v>0</v>
      </c>
      <c r="R174" s="50">
        <f t="shared" si="67"/>
        <v>3000</v>
      </c>
      <c r="S174" s="52">
        <f t="shared" si="67"/>
        <v>3000</v>
      </c>
      <c r="T174" s="54">
        <f t="shared" si="67"/>
        <v>3000</v>
      </c>
      <c r="U174" s="173"/>
      <c r="V174" s="132"/>
      <c r="W174" s="132"/>
      <c r="X174" s="132"/>
      <c r="Y174" s="132"/>
      <c r="Z174" s="132"/>
      <c r="AA174" s="132"/>
      <c r="AB174" s="132"/>
      <c r="AC174" s="138"/>
      <c r="AD174" s="138"/>
      <c r="AE174" s="132"/>
      <c r="AF174" s="138"/>
      <c r="AG174" s="132"/>
      <c r="AH174" s="132"/>
      <c r="AI174" s="67"/>
      <c r="AJ174" s="132"/>
    </row>
    <row r="175" spans="1:36" ht="51" customHeight="1" thickBot="1">
      <c r="A175" s="159"/>
      <c r="B175" s="132"/>
      <c r="C175" s="132"/>
      <c r="D175" s="132"/>
      <c r="E175" s="132"/>
      <c r="F175" s="76" t="s">
        <v>6</v>
      </c>
      <c r="G175" s="71">
        <f t="shared" si="68"/>
        <v>31436</v>
      </c>
      <c r="H175" s="77">
        <v>0</v>
      </c>
      <c r="I175" s="77">
        <v>0</v>
      </c>
      <c r="J175" s="78">
        <v>5000</v>
      </c>
      <c r="K175" s="79">
        <v>1000</v>
      </c>
      <c r="L175" s="80">
        <v>5000</v>
      </c>
      <c r="M175" s="77">
        <v>5000</v>
      </c>
      <c r="N175" s="79">
        <v>0</v>
      </c>
      <c r="O175" s="79">
        <v>3436</v>
      </c>
      <c r="P175" s="79">
        <v>3000</v>
      </c>
      <c r="Q175" s="50">
        <v>0</v>
      </c>
      <c r="R175" s="50">
        <v>3000</v>
      </c>
      <c r="S175" s="52">
        <v>3000</v>
      </c>
      <c r="T175" s="53">
        <v>3000</v>
      </c>
      <c r="U175" s="173"/>
      <c r="V175" s="132"/>
      <c r="W175" s="132"/>
      <c r="X175" s="132"/>
      <c r="Y175" s="132"/>
      <c r="Z175" s="132"/>
      <c r="AA175" s="132"/>
      <c r="AB175" s="132"/>
      <c r="AC175" s="138"/>
      <c r="AD175" s="138"/>
      <c r="AE175" s="132"/>
      <c r="AF175" s="138"/>
      <c r="AG175" s="132"/>
      <c r="AH175" s="132"/>
      <c r="AI175" s="67"/>
      <c r="AJ175" s="132"/>
    </row>
    <row r="176" spans="1:36" ht="49.5" customHeight="1" thickBot="1">
      <c r="A176" s="159"/>
      <c r="B176" s="132"/>
      <c r="C176" s="132"/>
      <c r="D176" s="132"/>
      <c r="E176" s="132"/>
      <c r="F176" s="76" t="s">
        <v>7</v>
      </c>
      <c r="G176" s="77"/>
      <c r="H176" s="77"/>
      <c r="I176" s="77"/>
      <c r="J176" s="78"/>
      <c r="K176" s="79"/>
      <c r="L176" s="80"/>
      <c r="M176" s="77"/>
      <c r="N176" s="79"/>
      <c r="O176" s="79"/>
      <c r="P176" s="79"/>
      <c r="Q176" s="50"/>
      <c r="R176" s="50"/>
      <c r="S176" s="52"/>
      <c r="T176" s="54"/>
      <c r="U176" s="173"/>
      <c r="V176" s="132"/>
      <c r="W176" s="132"/>
      <c r="X176" s="132"/>
      <c r="Y176" s="132"/>
      <c r="Z176" s="132"/>
      <c r="AA176" s="132"/>
      <c r="AB176" s="132"/>
      <c r="AC176" s="138"/>
      <c r="AD176" s="138"/>
      <c r="AE176" s="132"/>
      <c r="AF176" s="138"/>
      <c r="AG176" s="132"/>
      <c r="AH176" s="132"/>
      <c r="AI176" s="67"/>
      <c r="AJ176" s="132"/>
    </row>
    <row r="177" spans="1:36" ht="51.75" thickBot="1">
      <c r="A177" s="159"/>
      <c r="B177" s="132"/>
      <c r="C177" s="132"/>
      <c r="D177" s="132"/>
      <c r="E177" s="132"/>
      <c r="F177" s="76" t="s">
        <v>8</v>
      </c>
      <c r="G177" s="77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173"/>
      <c r="V177" s="132"/>
      <c r="W177" s="132"/>
      <c r="X177" s="132"/>
      <c r="Y177" s="132"/>
      <c r="Z177" s="132"/>
      <c r="AA177" s="132"/>
      <c r="AB177" s="132"/>
      <c r="AC177" s="138"/>
      <c r="AD177" s="138"/>
      <c r="AE177" s="132"/>
      <c r="AF177" s="138"/>
      <c r="AG177" s="132"/>
      <c r="AH177" s="132"/>
      <c r="AI177" s="67"/>
      <c r="AJ177" s="132"/>
    </row>
    <row r="178" spans="1:36" ht="26.25" thickBot="1">
      <c r="A178" s="160"/>
      <c r="B178" s="133"/>
      <c r="C178" s="133"/>
      <c r="D178" s="133"/>
      <c r="E178" s="133"/>
      <c r="F178" s="76" t="s">
        <v>9</v>
      </c>
      <c r="G178" s="77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174"/>
      <c r="V178" s="133"/>
      <c r="W178" s="133"/>
      <c r="X178" s="133"/>
      <c r="Y178" s="133"/>
      <c r="Z178" s="133"/>
      <c r="AA178" s="133"/>
      <c r="AB178" s="133"/>
      <c r="AC178" s="139"/>
      <c r="AD178" s="139"/>
      <c r="AE178" s="133"/>
      <c r="AF178" s="139"/>
      <c r="AG178" s="133"/>
      <c r="AH178" s="133"/>
      <c r="AI178" s="68"/>
      <c r="AJ178" s="133"/>
    </row>
    <row r="179" spans="1:36" ht="12.75" customHeight="1" thickBot="1">
      <c r="A179" s="158" t="s">
        <v>100</v>
      </c>
      <c r="B179" s="131" t="s">
        <v>105</v>
      </c>
      <c r="C179" s="131">
        <v>2018</v>
      </c>
      <c r="D179" s="131">
        <v>2025</v>
      </c>
      <c r="E179" s="131"/>
      <c r="F179" s="70" t="s">
        <v>4</v>
      </c>
      <c r="G179" s="71">
        <f>H179+I179+J179+K179+L179+M179+N179+O179+P179+Q179+R179+S179+T179</f>
        <v>20000</v>
      </c>
      <c r="H179" s="71">
        <v>0</v>
      </c>
      <c r="I179" s="71">
        <v>0</v>
      </c>
      <c r="J179" s="72">
        <v>0</v>
      </c>
      <c r="K179" s="73">
        <v>0</v>
      </c>
      <c r="L179" s="74">
        <f>L180</f>
        <v>0</v>
      </c>
      <c r="M179" s="71">
        <v>10000</v>
      </c>
      <c r="N179" s="73">
        <f>N181</f>
        <v>0</v>
      </c>
      <c r="O179" s="73">
        <f>O180</f>
        <v>0</v>
      </c>
      <c r="P179" s="73">
        <f t="shared" ref="P179:T180" si="69">P180</f>
        <v>10000</v>
      </c>
      <c r="Q179" s="42">
        <f t="shared" si="69"/>
        <v>0</v>
      </c>
      <c r="R179" s="42">
        <f t="shared" si="69"/>
        <v>0</v>
      </c>
      <c r="S179" s="42">
        <f t="shared" si="69"/>
        <v>0</v>
      </c>
      <c r="T179" s="42">
        <f t="shared" si="69"/>
        <v>0</v>
      </c>
      <c r="U179" s="172" t="s">
        <v>45</v>
      </c>
      <c r="V179" s="131" t="s">
        <v>43</v>
      </c>
      <c r="W179" s="131">
        <v>100</v>
      </c>
      <c r="X179" s="131">
        <v>0</v>
      </c>
      <c r="Y179" s="131">
        <v>0</v>
      </c>
      <c r="Z179" s="131">
        <v>0</v>
      </c>
      <c r="AA179" s="131">
        <v>0</v>
      </c>
      <c r="AB179" s="131">
        <v>0</v>
      </c>
      <c r="AC179" s="137">
        <v>100</v>
      </c>
      <c r="AD179" s="137">
        <v>0</v>
      </c>
      <c r="AE179" s="131">
        <v>0</v>
      </c>
      <c r="AF179" s="137">
        <v>100</v>
      </c>
      <c r="AG179" s="131">
        <v>0</v>
      </c>
      <c r="AH179" s="131"/>
      <c r="AI179" s="66"/>
      <c r="AJ179" s="131"/>
    </row>
    <row r="180" spans="1:36" ht="51.75" thickBot="1">
      <c r="A180" s="159"/>
      <c r="B180" s="132"/>
      <c r="C180" s="132"/>
      <c r="D180" s="132"/>
      <c r="E180" s="132"/>
      <c r="F180" s="76" t="s">
        <v>5</v>
      </c>
      <c r="G180" s="71">
        <f t="shared" ref="G180:G181" si="70">H180+I180+J180+K180+L180+M180+N180+O180+P180+Q180+R180+S180+T180</f>
        <v>20000</v>
      </c>
      <c r="H180" s="77">
        <v>0</v>
      </c>
      <c r="I180" s="77">
        <v>0</v>
      </c>
      <c r="J180" s="78">
        <v>0</v>
      </c>
      <c r="K180" s="79">
        <v>0</v>
      </c>
      <c r="L180" s="80">
        <f>L181</f>
        <v>0</v>
      </c>
      <c r="M180" s="77">
        <v>10000</v>
      </c>
      <c r="N180" s="79">
        <f>N181</f>
        <v>0</v>
      </c>
      <c r="O180" s="79">
        <f>O181</f>
        <v>0</v>
      </c>
      <c r="P180" s="79">
        <v>10000</v>
      </c>
      <c r="Q180" s="50">
        <f>Q181</f>
        <v>0</v>
      </c>
      <c r="R180" s="50">
        <f t="shared" si="69"/>
        <v>0</v>
      </c>
      <c r="S180" s="50">
        <f t="shared" si="69"/>
        <v>0</v>
      </c>
      <c r="T180" s="54">
        <f>T181</f>
        <v>0</v>
      </c>
      <c r="U180" s="173"/>
      <c r="V180" s="132"/>
      <c r="W180" s="132"/>
      <c r="X180" s="132"/>
      <c r="Y180" s="132"/>
      <c r="Z180" s="132"/>
      <c r="AA180" s="132"/>
      <c r="AB180" s="132"/>
      <c r="AC180" s="138"/>
      <c r="AD180" s="138"/>
      <c r="AE180" s="132"/>
      <c r="AF180" s="138"/>
      <c r="AG180" s="132"/>
      <c r="AH180" s="132"/>
      <c r="AI180" s="67"/>
      <c r="AJ180" s="132"/>
    </row>
    <row r="181" spans="1:36" ht="64.5" thickBot="1">
      <c r="A181" s="159"/>
      <c r="B181" s="132"/>
      <c r="C181" s="132"/>
      <c r="D181" s="132"/>
      <c r="E181" s="132"/>
      <c r="F181" s="76" t="s">
        <v>6</v>
      </c>
      <c r="G181" s="71">
        <f t="shared" si="70"/>
        <v>16966.95</v>
      </c>
      <c r="H181" s="77">
        <v>0</v>
      </c>
      <c r="I181" s="77">
        <v>0</v>
      </c>
      <c r="J181" s="78">
        <v>0</v>
      </c>
      <c r="K181" s="79">
        <v>0</v>
      </c>
      <c r="L181" s="80">
        <v>0</v>
      </c>
      <c r="M181" s="77">
        <v>10000</v>
      </c>
      <c r="N181" s="79">
        <v>0</v>
      </c>
      <c r="O181" s="79">
        <v>0</v>
      </c>
      <c r="P181" s="79">
        <v>6966.95</v>
      </c>
      <c r="Q181" s="50">
        <v>0</v>
      </c>
      <c r="R181" s="50">
        <v>0</v>
      </c>
      <c r="S181" s="52">
        <v>0</v>
      </c>
      <c r="T181" s="53">
        <v>0</v>
      </c>
      <c r="U181" s="173"/>
      <c r="V181" s="132"/>
      <c r="W181" s="132"/>
      <c r="X181" s="132"/>
      <c r="Y181" s="132"/>
      <c r="Z181" s="132"/>
      <c r="AA181" s="132"/>
      <c r="AB181" s="132"/>
      <c r="AC181" s="138"/>
      <c r="AD181" s="138"/>
      <c r="AE181" s="132"/>
      <c r="AF181" s="138"/>
      <c r="AG181" s="132"/>
      <c r="AH181" s="132"/>
      <c r="AI181" s="67"/>
      <c r="AJ181" s="132"/>
    </row>
    <row r="182" spans="1:36" ht="54.75" customHeight="1" thickBot="1">
      <c r="A182" s="159"/>
      <c r="B182" s="132"/>
      <c r="C182" s="132"/>
      <c r="D182" s="132"/>
      <c r="E182" s="132"/>
      <c r="F182" s="76" t="s">
        <v>7</v>
      </c>
      <c r="G182" s="77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54"/>
      <c r="U182" s="173"/>
      <c r="V182" s="132"/>
      <c r="W182" s="132"/>
      <c r="X182" s="132"/>
      <c r="Y182" s="132"/>
      <c r="Z182" s="132"/>
      <c r="AA182" s="132"/>
      <c r="AB182" s="132"/>
      <c r="AC182" s="138"/>
      <c r="AD182" s="138"/>
      <c r="AE182" s="132"/>
      <c r="AF182" s="138"/>
      <c r="AG182" s="132"/>
      <c r="AH182" s="132"/>
      <c r="AI182" s="67"/>
      <c r="AJ182" s="132"/>
    </row>
    <row r="183" spans="1:36" ht="51.75" thickBot="1">
      <c r="A183" s="159"/>
      <c r="B183" s="132"/>
      <c r="C183" s="132"/>
      <c r="D183" s="132"/>
      <c r="E183" s="132"/>
      <c r="F183" s="76" t="s">
        <v>8</v>
      </c>
      <c r="G183" s="77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173"/>
      <c r="V183" s="132"/>
      <c r="W183" s="132"/>
      <c r="X183" s="132"/>
      <c r="Y183" s="132"/>
      <c r="Z183" s="132"/>
      <c r="AA183" s="132"/>
      <c r="AB183" s="132"/>
      <c r="AC183" s="138"/>
      <c r="AD183" s="138"/>
      <c r="AE183" s="132"/>
      <c r="AF183" s="138"/>
      <c r="AG183" s="132"/>
      <c r="AH183" s="132"/>
      <c r="AI183" s="67"/>
      <c r="AJ183" s="132"/>
    </row>
    <row r="184" spans="1:36" ht="26.25" thickBot="1">
      <c r="A184" s="160"/>
      <c r="B184" s="133"/>
      <c r="C184" s="133"/>
      <c r="D184" s="133"/>
      <c r="E184" s="133"/>
      <c r="F184" s="76" t="s">
        <v>9</v>
      </c>
      <c r="G184" s="77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174"/>
      <c r="V184" s="133"/>
      <c r="W184" s="133"/>
      <c r="X184" s="133"/>
      <c r="Y184" s="133"/>
      <c r="Z184" s="133"/>
      <c r="AA184" s="133"/>
      <c r="AB184" s="133"/>
      <c r="AC184" s="139"/>
      <c r="AD184" s="139"/>
      <c r="AE184" s="133"/>
      <c r="AF184" s="139"/>
      <c r="AG184" s="133"/>
      <c r="AH184" s="133"/>
      <c r="AI184" s="68"/>
      <c r="AJ184" s="133"/>
    </row>
    <row r="185" spans="1:36" ht="12.75" customHeight="1" thickBot="1">
      <c r="A185" s="158" t="s">
        <v>154</v>
      </c>
      <c r="B185" s="131" t="s">
        <v>155</v>
      </c>
      <c r="C185" s="131">
        <v>2022</v>
      </c>
      <c r="D185" s="131">
        <v>2025</v>
      </c>
      <c r="E185" s="131"/>
      <c r="F185" s="70" t="s">
        <v>4</v>
      </c>
      <c r="G185" s="71">
        <f>H185+I185+J185+K185+L185+M185+N185+O185+P185+Q185+R185+S185+T185</f>
        <v>6999.99</v>
      </c>
      <c r="H185" s="71">
        <v>0</v>
      </c>
      <c r="I185" s="71">
        <v>0</v>
      </c>
      <c r="J185" s="72">
        <v>0</v>
      </c>
      <c r="K185" s="73">
        <v>0</v>
      </c>
      <c r="L185" s="74">
        <f>L186</f>
        <v>0</v>
      </c>
      <c r="M185" s="71">
        <v>0</v>
      </c>
      <c r="N185" s="73">
        <f>N187</f>
        <v>0</v>
      </c>
      <c r="O185" s="73">
        <v>0</v>
      </c>
      <c r="P185" s="73">
        <f t="shared" ref="P185:T186" si="71">P186</f>
        <v>1999.99</v>
      </c>
      <c r="Q185" s="42">
        <f t="shared" si="71"/>
        <v>0</v>
      </c>
      <c r="R185" s="42">
        <f t="shared" si="71"/>
        <v>1000</v>
      </c>
      <c r="S185" s="65">
        <f t="shared" si="71"/>
        <v>2000</v>
      </c>
      <c r="T185" s="47">
        <f t="shared" si="71"/>
        <v>2000</v>
      </c>
      <c r="U185" s="172" t="s">
        <v>45</v>
      </c>
      <c r="V185" s="131" t="s">
        <v>43</v>
      </c>
      <c r="W185" s="131">
        <v>0</v>
      </c>
      <c r="X185" s="131">
        <v>0</v>
      </c>
      <c r="Y185" s="131">
        <v>0</v>
      </c>
      <c r="Z185" s="131">
        <v>0</v>
      </c>
      <c r="AA185" s="131">
        <v>0</v>
      </c>
      <c r="AB185" s="131">
        <v>0</v>
      </c>
      <c r="AC185" s="137">
        <v>0</v>
      </c>
      <c r="AD185" s="137">
        <v>0</v>
      </c>
      <c r="AE185" s="131">
        <v>0</v>
      </c>
      <c r="AF185" s="137">
        <v>100</v>
      </c>
      <c r="AG185" s="131">
        <v>0</v>
      </c>
      <c r="AH185" s="131"/>
      <c r="AI185" s="66"/>
      <c r="AJ185" s="131"/>
    </row>
    <row r="186" spans="1:36" ht="51.75" thickBot="1">
      <c r="A186" s="159"/>
      <c r="B186" s="132"/>
      <c r="C186" s="132"/>
      <c r="D186" s="132"/>
      <c r="E186" s="132"/>
      <c r="F186" s="76" t="s">
        <v>5</v>
      </c>
      <c r="G186" s="71">
        <f t="shared" ref="G186:G187" si="72">H186+I186+J186+K186+L186+M186+N186+O186+P186+Q186+R186+S186+T186</f>
        <v>6999.99</v>
      </c>
      <c r="H186" s="77">
        <v>0</v>
      </c>
      <c r="I186" s="77">
        <v>0</v>
      </c>
      <c r="J186" s="78">
        <v>0</v>
      </c>
      <c r="K186" s="79">
        <v>0</v>
      </c>
      <c r="L186" s="80">
        <f>L187</f>
        <v>0</v>
      </c>
      <c r="M186" s="77">
        <v>0</v>
      </c>
      <c r="N186" s="79">
        <f>N187</f>
        <v>0</v>
      </c>
      <c r="O186" s="79">
        <v>0</v>
      </c>
      <c r="P186" s="79">
        <f t="shared" si="71"/>
        <v>1999.99</v>
      </c>
      <c r="Q186" s="50">
        <f t="shared" si="71"/>
        <v>0</v>
      </c>
      <c r="R186" s="50">
        <f t="shared" si="71"/>
        <v>1000</v>
      </c>
      <c r="S186" s="52">
        <f t="shared" si="71"/>
        <v>2000</v>
      </c>
      <c r="T186" s="54">
        <f t="shared" si="71"/>
        <v>2000</v>
      </c>
      <c r="U186" s="173"/>
      <c r="V186" s="132"/>
      <c r="W186" s="132"/>
      <c r="X186" s="132"/>
      <c r="Y186" s="132"/>
      <c r="Z186" s="132"/>
      <c r="AA186" s="132"/>
      <c r="AB186" s="132"/>
      <c r="AC186" s="138"/>
      <c r="AD186" s="138"/>
      <c r="AE186" s="132"/>
      <c r="AF186" s="138"/>
      <c r="AG186" s="132"/>
      <c r="AH186" s="132"/>
      <c r="AI186" s="67"/>
      <c r="AJ186" s="132"/>
    </row>
    <row r="187" spans="1:36" ht="64.5" thickBot="1">
      <c r="A187" s="159"/>
      <c r="B187" s="132"/>
      <c r="C187" s="132"/>
      <c r="D187" s="132"/>
      <c r="E187" s="132"/>
      <c r="F187" s="76" t="s">
        <v>6</v>
      </c>
      <c r="G187" s="71">
        <f t="shared" si="72"/>
        <v>6999.99</v>
      </c>
      <c r="H187" s="77">
        <v>0</v>
      </c>
      <c r="I187" s="77">
        <v>0</v>
      </c>
      <c r="J187" s="78">
        <v>0</v>
      </c>
      <c r="K187" s="79">
        <v>0</v>
      </c>
      <c r="L187" s="80">
        <v>0</v>
      </c>
      <c r="M187" s="77">
        <v>0</v>
      </c>
      <c r="N187" s="79">
        <v>0</v>
      </c>
      <c r="O187" s="79">
        <v>0</v>
      </c>
      <c r="P187" s="79">
        <v>1999.99</v>
      </c>
      <c r="Q187" s="50">
        <v>0</v>
      </c>
      <c r="R187" s="50">
        <v>1000</v>
      </c>
      <c r="S187" s="52">
        <v>2000</v>
      </c>
      <c r="T187" s="53">
        <v>2000</v>
      </c>
      <c r="U187" s="173"/>
      <c r="V187" s="132"/>
      <c r="W187" s="132"/>
      <c r="X187" s="132"/>
      <c r="Y187" s="132"/>
      <c r="Z187" s="132"/>
      <c r="AA187" s="132"/>
      <c r="AB187" s="132"/>
      <c r="AC187" s="138"/>
      <c r="AD187" s="138"/>
      <c r="AE187" s="132"/>
      <c r="AF187" s="138"/>
      <c r="AG187" s="132"/>
      <c r="AH187" s="132"/>
      <c r="AI187" s="67"/>
      <c r="AJ187" s="132"/>
    </row>
    <row r="188" spans="1:36" ht="54.75" customHeight="1" thickBot="1">
      <c r="A188" s="159"/>
      <c r="B188" s="132"/>
      <c r="C188" s="132"/>
      <c r="D188" s="132"/>
      <c r="E188" s="132"/>
      <c r="F188" s="76" t="s">
        <v>7</v>
      </c>
      <c r="G188" s="77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173"/>
      <c r="V188" s="132"/>
      <c r="W188" s="132"/>
      <c r="X188" s="132"/>
      <c r="Y188" s="132"/>
      <c r="Z188" s="132"/>
      <c r="AA188" s="132"/>
      <c r="AB188" s="132"/>
      <c r="AC188" s="138"/>
      <c r="AD188" s="138"/>
      <c r="AE188" s="132"/>
      <c r="AF188" s="138"/>
      <c r="AG188" s="132"/>
      <c r="AH188" s="132"/>
      <c r="AI188" s="67"/>
      <c r="AJ188" s="132"/>
    </row>
    <row r="189" spans="1:36" ht="51.75" thickBot="1">
      <c r="A189" s="159"/>
      <c r="B189" s="132"/>
      <c r="C189" s="132"/>
      <c r="D189" s="132"/>
      <c r="E189" s="132"/>
      <c r="F189" s="76" t="s">
        <v>8</v>
      </c>
      <c r="G189" s="77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173"/>
      <c r="V189" s="132"/>
      <c r="W189" s="132"/>
      <c r="X189" s="132"/>
      <c r="Y189" s="132"/>
      <c r="Z189" s="132"/>
      <c r="AA189" s="132"/>
      <c r="AB189" s="132"/>
      <c r="AC189" s="138"/>
      <c r="AD189" s="138"/>
      <c r="AE189" s="132"/>
      <c r="AF189" s="138"/>
      <c r="AG189" s="132"/>
      <c r="AH189" s="132"/>
      <c r="AI189" s="67"/>
      <c r="AJ189" s="132"/>
    </row>
    <row r="190" spans="1:36" ht="26.25" thickBot="1">
      <c r="A190" s="160"/>
      <c r="B190" s="133"/>
      <c r="C190" s="133"/>
      <c r="D190" s="133"/>
      <c r="E190" s="133"/>
      <c r="F190" s="76" t="s">
        <v>9</v>
      </c>
      <c r="G190" s="77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174"/>
      <c r="V190" s="133"/>
      <c r="W190" s="133"/>
      <c r="X190" s="133"/>
      <c r="Y190" s="133"/>
      <c r="Z190" s="133"/>
      <c r="AA190" s="133"/>
      <c r="AB190" s="133"/>
      <c r="AC190" s="139"/>
      <c r="AD190" s="139"/>
      <c r="AE190" s="133"/>
      <c r="AF190" s="139"/>
      <c r="AG190" s="133"/>
      <c r="AH190" s="133"/>
      <c r="AI190" s="68"/>
      <c r="AJ190" s="133"/>
    </row>
    <row r="191" spans="1:36" ht="13.5" thickBot="1">
      <c r="A191" s="158" t="s">
        <v>106</v>
      </c>
      <c r="B191" s="131" t="s">
        <v>34</v>
      </c>
      <c r="C191" s="131">
        <v>2014</v>
      </c>
      <c r="D191" s="131">
        <v>2025</v>
      </c>
      <c r="E191" s="131"/>
      <c r="F191" s="70" t="s">
        <v>4</v>
      </c>
      <c r="G191" s="71">
        <f>H191+I191+J191+K191+L191+M191+N191+O191+P191+Q191+R191+S191+T191</f>
        <v>41000</v>
      </c>
      <c r="H191" s="71">
        <v>0</v>
      </c>
      <c r="I191" s="71">
        <v>0</v>
      </c>
      <c r="J191" s="72">
        <v>5000</v>
      </c>
      <c r="K191" s="73">
        <f>K192</f>
        <v>1000</v>
      </c>
      <c r="L191" s="74">
        <v>5000</v>
      </c>
      <c r="M191" s="71">
        <v>5000</v>
      </c>
      <c r="N191" s="73">
        <f>N197</f>
        <v>0</v>
      </c>
      <c r="O191" s="73">
        <v>5000</v>
      </c>
      <c r="P191" s="73">
        <v>5000</v>
      </c>
      <c r="Q191" s="42">
        <f>Q197</f>
        <v>0</v>
      </c>
      <c r="R191" s="42">
        <f t="shared" ref="R191:T191" si="73">R197</f>
        <v>5000</v>
      </c>
      <c r="S191" s="42">
        <f t="shared" si="73"/>
        <v>5000</v>
      </c>
      <c r="T191" s="42">
        <f t="shared" si="73"/>
        <v>5000</v>
      </c>
      <c r="U191" s="189"/>
      <c r="V191" s="131"/>
      <c r="W191" s="131"/>
      <c r="X191" s="131"/>
      <c r="Y191" s="131"/>
      <c r="Z191" s="131"/>
      <c r="AA191" s="131"/>
      <c r="AB191" s="131"/>
      <c r="AC191" s="137"/>
      <c r="AD191" s="137"/>
      <c r="AE191" s="131"/>
      <c r="AF191" s="137"/>
      <c r="AG191" s="131">
        <v>0</v>
      </c>
      <c r="AH191" s="131"/>
      <c r="AI191" s="66"/>
      <c r="AJ191" s="131"/>
    </row>
    <row r="192" spans="1:36" ht="39" customHeight="1" thickBot="1">
      <c r="A192" s="159"/>
      <c r="B192" s="132"/>
      <c r="C192" s="132"/>
      <c r="D192" s="132"/>
      <c r="E192" s="132"/>
      <c r="F192" s="76" t="s">
        <v>5</v>
      </c>
      <c r="G192" s="77">
        <f>H192+I192+J192+K192+L192+M192+N192+O192+P192+Q192+R192+S192</f>
        <v>36000</v>
      </c>
      <c r="H192" s="77">
        <v>0</v>
      </c>
      <c r="I192" s="77">
        <v>0</v>
      </c>
      <c r="J192" s="78">
        <v>5000</v>
      </c>
      <c r="K192" s="79">
        <f>K193</f>
        <v>1000</v>
      </c>
      <c r="L192" s="80">
        <v>5000</v>
      </c>
      <c r="M192" s="77">
        <v>5000</v>
      </c>
      <c r="N192" s="79">
        <f>N198</f>
        <v>0</v>
      </c>
      <c r="O192" s="79">
        <v>5000</v>
      </c>
      <c r="P192" s="79">
        <v>5000</v>
      </c>
      <c r="Q192" s="50">
        <f>Q198</f>
        <v>0</v>
      </c>
      <c r="R192" s="50">
        <f t="shared" ref="R192:T192" si="74">R198</f>
        <v>5000</v>
      </c>
      <c r="S192" s="50">
        <f t="shared" si="74"/>
        <v>5000</v>
      </c>
      <c r="T192" s="50">
        <f t="shared" si="74"/>
        <v>5000</v>
      </c>
      <c r="U192" s="190"/>
      <c r="V192" s="132"/>
      <c r="W192" s="132"/>
      <c r="X192" s="132"/>
      <c r="Y192" s="132"/>
      <c r="Z192" s="132"/>
      <c r="AA192" s="132"/>
      <c r="AB192" s="132"/>
      <c r="AC192" s="138"/>
      <c r="AD192" s="138"/>
      <c r="AE192" s="132"/>
      <c r="AF192" s="138"/>
      <c r="AG192" s="132"/>
      <c r="AH192" s="132"/>
      <c r="AI192" s="67"/>
      <c r="AJ192" s="132"/>
    </row>
    <row r="193" spans="1:36" ht="52.5" customHeight="1" thickBot="1">
      <c r="A193" s="159"/>
      <c r="B193" s="132"/>
      <c r="C193" s="132"/>
      <c r="D193" s="132"/>
      <c r="E193" s="132"/>
      <c r="F193" s="76" t="s">
        <v>6</v>
      </c>
      <c r="G193" s="77">
        <f>H193+I193+J193+K193+L193+M193+N193+O193+P193+Q193+R193+S193</f>
        <v>36000</v>
      </c>
      <c r="H193" s="77">
        <v>0</v>
      </c>
      <c r="I193" s="77">
        <v>0</v>
      </c>
      <c r="J193" s="78">
        <v>5000</v>
      </c>
      <c r="K193" s="79">
        <f>K197</f>
        <v>1000</v>
      </c>
      <c r="L193" s="80">
        <v>5000</v>
      </c>
      <c r="M193" s="77">
        <v>5000</v>
      </c>
      <c r="N193" s="79">
        <f>N199</f>
        <v>0</v>
      </c>
      <c r="O193" s="79">
        <v>5000</v>
      </c>
      <c r="P193" s="79">
        <v>5000</v>
      </c>
      <c r="Q193" s="50">
        <f>Q199</f>
        <v>0</v>
      </c>
      <c r="R193" s="50">
        <f t="shared" ref="R193:T193" si="75">R199</f>
        <v>5000</v>
      </c>
      <c r="S193" s="50">
        <f t="shared" si="75"/>
        <v>5000</v>
      </c>
      <c r="T193" s="50">
        <f t="shared" si="75"/>
        <v>5000</v>
      </c>
      <c r="U193" s="190"/>
      <c r="V193" s="132"/>
      <c r="W193" s="132"/>
      <c r="X193" s="132"/>
      <c r="Y193" s="132"/>
      <c r="Z193" s="132"/>
      <c r="AA193" s="132"/>
      <c r="AB193" s="132"/>
      <c r="AC193" s="138"/>
      <c r="AD193" s="138"/>
      <c r="AE193" s="132"/>
      <c r="AF193" s="138"/>
      <c r="AG193" s="132"/>
      <c r="AH193" s="132"/>
      <c r="AI193" s="67"/>
      <c r="AJ193" s="132"/>
    </row>
    <row r="194" spans="1:36" ht="51.75" customHeight="1" thickBot="1">
      <c r="A194" s="159"/>
      <c r="B194" s="132"/>
      <c r="C194" s="132"/>
      <c r="D194" s="132"/>
      <c r="E194" s="132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190"/>
      <c r="V194" s="132"/>
      <c r="W194" s="132"/>
      <c r="X194" s="132"/>
      <c r="Y194" s="132"/>
      <c r="Z194" s="132"/>
      <c r="AA194" s="132"/>
      <c r="AB194" s="132"/>
      <c r="AC194" s="138"/>
      <c r="AD194" s="138"/>
      <c r="AE194" s="132"/>
      <c r="AF194" s="138"/>
      <c r="AG194" s="132"/>
      <c r="AH194" s="132"/>
      <c r="AI194" s="67"/>
      <c r="AJ194" s="132"/>
    </row>
    <row r="195" spans="1:36" ht="51.75" thickBot="1">
      <c r="A195" s="159"/>
      <c r="B195" s="132"/>
      <c r="C195" s="132"/>
      <c r="D195" s="132"/>
      <c r="E195" s="132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190"/>
      <c r="V195" s="132"/>
      <c r="W195" s="132"/>
      <c r="X195" s="132"/>
      <c r="Y195" s="132"/>
      <c r="Z195" s="132"/>
      <c r="AA195" s="132"/>
      <c r="AB195" s="132"/>
      <c r="AC195" s="138"/>
      <c r="AD195" s="138"/>
      <c r="AE195" s="132"/>
      <c r="AF195" s="138"/>
      <c r="AG195" s="132"/>
      <c r="AH195" s="132"/>
      <c r="AI195" s="67"/>
      <c r="AJ195" s="132"/>
    </row>
    <row r="196" spans="1:36" ht="26.25" thickBot="1">
      <c r="A196" s="160"/>
      <c r="B196" s="133"/>
      <c r="C196" s="133"/>
      <c r="D196" s="133"/>
      <c r="E196" s="133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191"/>
      <c r="V196" s="133"/>
      <c r="W196" s="133"/>
      <c r="X196" s="133"/>
      <c r="Y196" s="133"/>
      <c r="Z196" s="133"/>
      <c r="AA196" s="133"/>
      <c r="AB196" s="133"/>
      <c r="AC196" s="139"/>
      <c r="AD196" s="139"/>
      <c r="AE196" s="133"/>
      <c r="AF196" s="139"/>
      <c r="AG196" s="133"/>
      <c r="AH196" s="133"/>
      <c r="AI196" s="68"/>
      <c r="AJ196" s="133"/>
    </row>
    <row r="197" spans="1:36" ht="12.75" customHeight="1" thickBot="1">
      <c r="A197" s="158" t="s">
        <v>107</v>
      </c>
      <c r="B197" s="131" t="s">
        <v>35</v>
      </c>
      <c r="C197" s="131">
        <v>2014</v>
      </c>
      <c r="D197" s="131">
        <v>2025</v>
      </c>
      <c r="E197" s="131"/>
      <c r="F197" s="70" t="s">
        <v>4</v>
      </c>
      <c r="G197" s="71">
        <f>H197+I197+J197+K197+L197+M197+N197+O197+P197+Q197+R197+S197+T197</f>
        <v>41000</v>
      </c>
      <c r="H197" s="71">
        <v>0</v>
      </c>
      <c r="I197" s="71">
        <v>0</v>
      </c>
      <c r="J197" s="72">
        <v>5000</v>
      </c>
      <c r="K197" s="73">
        <f>K198</f>
        <v>1000</v>
      </c>
      <c r="L197" s="74">
        <v>5000</v>
      </c>
      <c r="M197" s="71">
        <v>5000</v>
      </c>
      <c r="N197" s="73">
        <f>N198</f>
        <v>0</v>
      </c>
      <c r="O197" s="73">
        <f t="shared" ref="O197:P198" si="76">O198</f>
        <v>5000</v>
      </c>
      <c r="P197" s="73">
        <f t="shared" si="76"/>
        <v>5000</v>
      </c>
      <c r="Q197" s="42">
        <f>Q198</f>
        <v>0</v>
      </c>
      <c r="R197" s="42">
        <f t="shared" ref="R197:T198" si="77">R198</f>
        <v>5000</v>
      </c>
      <c r="S197" s="42">
        <f t="shared" si="77"/>
        <v>5000</v>
      </c>
      <c r="T197" s="42">
        <f t="shared" si="77"/>
        <v>5000</v>
      </c>
      <c r="U197" s="172" t="s">
        <v>45</v>
      </c>
      <c r="V197" s="131" t="s">
        <v>43</v>
      </c>
      <c r="W197" s="131">
        <v>100</v>
      </c>
      <c r="X197" s="131">
        <v>0</v>
      </c>
      <c r="Y197" s="131">
        <v>0</v>
      </c>
      <c r="Z197" s="131">
        <v>100</v>
      </c>
      <c r="AA197" s="131">
        <v>100</v>
      </c>
      <c r="AB197" s="131">
        <v>100</v>
      </c>
      <c r="AC197" s="137">
        <v>100</v>
      </c>
      <c r="AD197" s="137">
        <v>0</v>
      </c>
      <c r="AE197" s="131">
        <v>100</v>
      </c>
      <c r="AF197" s="137">
        <v>100</v>
      </c>
      <c r="AG197" s="131">
        <v>0</v>
      </c>
      <c r="AH197" s="131"/>
      <c r="AI197" s="66"/>
      <c r="AJ197" s="131"/>
    </row>
    <row r="198" spans="1:36" ht="39" customHeight="1" thickBot="1">
      <c r="A198" s="159"/>
      <c r="B198" s="132"/>
      <c r="C198" s="132"/>
      <c r="D198" s="132"/>
      <c r="E198" s="132"/>
      <c r="F198" s="76" t="s">
        <v>5</v>
      </c>
      <c r="G198" s="71">
        <f t="shared" ref="G198:G199" si="78">H198+I198+J198+K198+L198+M198+N198+O198+P198+Q198+R198+S198+T198</f>
        <v>41000</v>
      </c>
      <c r="H198" s="77">
        <v>0</v>
      </c>
      <c r="I198" s="77">
        <v>0</v>
      </c>
      <c r="J198" s="78">
        <v>5000</v>
      </c>
      <c r="K198" s="79">
        <f>K199</f>
        <v>1000</v>
      </c>
      <c r="L198" s="80">
        <v>5000</v>
      </c>
      <c r="M198" s="77">
        <v>5000</v>
      </c>
      <c r="N198" s="79">
        <f>N199</f>
        <v>0</v>
      </c>
      <c r="O198" s="79">
        <f t="shared" si="76"/>
        <v>5000</v>
      </c>
      <c r="P198" s="79">
        <f t="shared" si="76"/>
        <v>5000</v>
      </c>
      <c r="Q198" s="50">
        <f t="shared" ref="Q198" si="79">Q199</f>
        <v>0</v>
      </c>
      <c r="R198" s="50">
        <f t="shared" si="77"/>
        <v>5000</v>
      </c>
      <c r="S198" s="50">
        <f t="shared" si="77"/>
        <v>5000</v>
      </c>
      <c r="T198" s="50">
        <f t="shared" si="77"/>
        <v>5000</v>
      </c>
      <c r="U198" s="173"/>
      <c r="V198" s="132"/>
      <c r="W198" s="132"/>
      <c r="X198" s="132"/>
      <c r="Y198" s="132"/>
      <c r="Z198" s="132"/>
      <c r="AA198" s="132"/>
      <c r="AB198" s="132"/>
      <c r="AC198" s="138"/>
      <c r="AD198" s="138"/>
      <c r="AE198" s="132"/>
      <c r="AF198" s="138"/>
      <c r="AG198" s="132"/>
      <c r="AH198" s="132"/>
      <c r="AI198" s="67"/>
      <c r="AJ198" s="132"/>
    </row>
    <row r="199" spans="1:36" ht="49.5" customHeight="1" thickBot="1">
      <c r="A199" s="159"/>
      <c r="B199" s="132"/>
      <c r="C199" s="132"/>
      <c r="D199" s="132"/>
      <c r="E199" s="132"/>
      <c r="F199" s="76" t="s">
        <v>6</v>
      </c>
      <c r="G199" s="71">
        <f t="shared" si="78"/>
        <v>41000</v>
      </c>
      <c r="H199" s="77">
        <v>0</v>
      </c>
      <c r="I199" s="77">
        <v>0</v>
      </c>
      <c r="J199" s="78">
        <v>5000</v>
      </c>
      <c r="K199" s="79">
        <v>1000</v>
      </c>
      <c r="L199" s="80">
        <v>5000</v>
      </c>
      <c r="M199" s="77">
        <v>5000</v>
      </c>
      <c r="N199" s="79">
        <v>0</v>
      </c>
      <c r="O199" s="79">
        <v>5000</v>
      </c>
      <c r="P199" s="79">
        <v>5000</v>
      </c>
      <c r="Q199" s="50">
        <v>0</v>
      </c>
      <c r="R199" s="50">
        <v>5000</v>
      </c>
      <c r="S199" s="52">
        <v>5000</v>
      </c>
      <c r="T199" s="53">
        <v>5000</v>
      </c>
      <c r="U199" s="173"/>
      <c r="V199" s="132"/>
      <c r="W199" s="132"/>
      <c r="X199" s="132"/>
      <c r="Y199" s="132"/>
      <c r="Z199" s="132"/>
      <c r="AA199" s="132"/>
      <c r="AB199" s="132"/>
      <c r="AC199" s="138"/>
      <c r="AD199" s="138"/>
      <c r="AE199" s="132"/>
      <c r="AF199" s="138"/>
      <c r="AG199" s="132"/>
      <c r="AH199" s="132"/>
      <c r="AI199" s="67"/>
      <c r="AJ199" s="132"/>
    </row>
    <row r="200" spans="1:36" ht="53.25" customHeight="1" thickBot="1">
      <c r="A200" s="159"/>
      <c r="B200" s="132"/>
      <c r="C200" s="132"/>
      <c r="D200" s="132"/>
      <c r="E200" s="132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173"/>
      <c r="V200" s="132"/>
      <c r="W200" s="132"/>
      <c r="X200" s="132"/>
      <c r="Y200" s="132"/>
      <c r="Z200" s="132"/>
      <c r="AA200" s="132"/>
      <c r="AB200" s="132"/>
      <c r="AC200" s="138"/>
      <c r="AD200" s="138"/>
      <c r="AE200" s="132"/>
      <c r="AF200" s="138"/>
      <c r="AG200" s="132"/>
      <c r="AH200" s="132"/>
      <c r="AI200" s="67"/>
      <c r="AJ200" s="132"/>
    </row>
    <row r="201" spans="1:36" ht="51.75" thickBot="1">
      <c r="A201" s="159"/>
      <c r="B201" s="132"/>
      <c r="C201" s="132"/>
      <c r="D201" s="132"/>
      <c r="E201" s="132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173"/>
      <c r="V201" s="132"/>
      <c r="W201" s="132"/>
      <c r="X201" s="132"/>
      <c r="Y201" s="132"/>
      <c r="Z201" s="132"/>
      <c r="AA201" s="132"/>
      <c r="AB201" s="132"/>
      <c r="AC201" s="138"/>
      <c r="AD201" s="138"/>
      <c r="AE201" s="132"/>
      <c r="AF201" s="138"/>
      <c r="AG201" s="132"/>
      <c r="AH201" s="132"/>
      <c r="AI201" s="67"/>
      <c r="AJ201" s="132"/>
    </row>
    <row r="202" spans="1:36" ht="26.25" thickBot="1">
      <c r="A202" s="160"/>
      <c r="B202" s="133"/>
      <c r="C202" s="133"/>
      <c r="D202" s="133"/>
      <c r="E202" s="133"/>
      <c r="F202" s="76" t="s">
        <v>9</v>
      </c>
      <c r="G202" s="91"/>
      <c r="H202" s="92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174"/>
      <c r="V202" s="133"/>
      <c r="W202" s="133"/>
      <c r="X202" s="133"/>
      <c r="Y202" s="133"/>
      <c r="Z202" s="133"/>
      <c r="AA202" s="133"/>
      <c r="AB202" s="133"/>
      <c r="AC202" s="139"/>
      <c r="AD202" s="139"/>
      <c r="AE202" s="133"/>
      <c r="AF202" s="139"/>
      <c r="AG202" s="133"/>
      <c r="AH202" s="133"/>
      <c r="AI202" s="68"/>
      <c r="AJ202" s="133"/>
    </row>
    <row r="203" spans="1:36" ht="13.5" thickBot="1">
      <c r="A203" s="158" t="s">
        <v>106</v>
      </c>
      <c r="B203" s="131" t="s">
        <v>181</v>
      </c>
      <c r="C203" s="131">
        <v>2014</v>
      </c>
      <c r="D203" s="131">
        <v>2025</v>
      </c>
      <c r="E203" s="131"/>
      <c r="F203" s="130" t="s">
        <v>4</v>
      </c>
      <c r="G203" s="71">
        <f>H203+I203+J203+K203+L203+M203+N203+O203+P203+Q203+R203+S203+T203</f>
        <v>87913.239999999991</v>
      </c>
      <c r="H203" s="71">
        <v>0</v>
      </c>
      <c r="I203" s="71">
        <v>0</v>
      </c>
      <c r="J203" s="72">
        <v>5000</v>
      </c>
      <c r="K203" s="73">
        <f>K204</f>
        <v>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T203" si="80">R209</f>
        <v>62913.24</v>
      </c>
      <c r="S203" s="42">
        <f t="shared" si="80"/>
        <v>0</v>
      </c>
      <c r="T203" s="42">
        <f t="shared" si="80"/>
        <v>0</v>
      </c>
      <c r="U203" s="189"/>
      <c r="V203" s="131"/>
      <c r="W203" s="131"/>
      <c r="X203" s="131"/>
      <c r="Y203" s="131"/>
      <c r="Z203" s="131"/>
      <c r="AA203" s="131"/>
      <c r="AB203" s="131"/>
      <c r="AC203" s="137"/>
      <c r="AD203" s="137"/>
      <c r="AE203" s="131"/>
      <c r="AF203" s="137"/>
      <c r="AG203" s="131">
        <v>0</v>
      </c>
      <c r="AH203" s="131"/>
      <c r="AI203" s="124"/>
      <c r="AJ203" s="131"/>
    </row>
    <row r="204" spans="1:36" ht="51.75" thickBot="1">
      <c r="A204" s="159"/>
      <c r="B204" s="132"/>
      <c r="C204" s="132"/>
      <c r="D204" s="132"/>
      <c r="E204" s="132"/>
      <c r="F204" s="129" t="s">
        <v>5</v>
      </c>
      <c r="G204" s="77">
        <f>H204+I204+J204+K204+L204+M204+N204+O204+P204+Q204+R204+S204</f>
        <v>62913.24</v>
      </c>
      <c r="H204" s="77">
        <v>0</v>
      </c>
      <c r="I204" s="77">
        <v>0</v>
      </c>
      <c r="J204" s="78">
        <v>0</v>
      </c>
      <c r="K204" s="79">
        <v>0</v>
      </c>
      <c r="L204" s="80">
        <v>0</v>
      </c>
      <c r="M204" s="77">
        <v>0</v>
      </c>
      <c r="N204" s="79">
        <v>0</v>
      </c>
      <c r="O204" s="79">
        <v>0</v>
      </c>
      <c r="P204" s="79">
        <v>0</v>
      </c>
      <c r="Q204" s="50">
        <v>0</v>
      </c>
      <c r="R204" s="50">
        <f t="shared" ref="R204:T204" si="81">R210</f>
        <v>62913.24</v>
      </c>
      <c r="S204" s="50">
        <f t="shared" si="81"/>
        <v>0</v>
      </c>
      <c r="T204" s="50">
        <f t="shared" si="81"/>
        <v>0</v>
      </c>
      <c r="U204" s="190"/>
      <c r="V204" s="132"/>
      <c r="W204" s="132"/>
      <c r="X204" s="132"/>
      <c r="Y204" s="132"/>
      <c r="Z204" s="132"/>
      <c r="AA204" s="132"/>
      <c r="AB204" s="132"/>
      <c r="AC204" s="138"/>
      <c r="AD204" s="138"/>
      <c r="AE204" s="132"/>
      <c r="AF204" s="138"/>
      <c r="AG204" s="132"/>
      <c r="AH204" s="132"/>
      <c r="AI204" s="125"/>
      <c r="AJ204" s="132"/>
    </row>
    <row r="205" spans="1:36" ht="64.5" thickBot="1">
      <c r="A205" s="159"/>
      <c r="B205" s="132"/>
      <c r="C205" s="132"/>
      <c r="D205" s="132"/>
      <c r="E205" s="132"/>
      <c r="F205" s="129" t="s">
        <v>6</v>
      </c>
      <c r="G205" s="77">
        <f>H205+I205+J205+K205+L205+M205+N205+O205+P205+Q205+R205+S205</f>
        <v>62913.24</v>
      </c>
      <c r="H205" s="77">
        <v>0</v>
      </c>
      <c r="I205" s="77">
        <v>0</v>
      </c>
      <c r="J205" s="78">
        <v>0</v>
      </c>
      <c r="K205" s="79">
        <f>K209</f>
        <v>0</v>
      </c>
      <c r="L205" s="80">
        <v>0</v>
      </c>
      <c r="M205" s="77">
        <v>0</v>
      </c>
      <c r="N205" s="79">
        <v>0</v>
      </c>
      <c r="O205" s="79">
        <v>0</v>
      </c>
      <c r="P205" s="79">
        <v>0</v>
      </c>
      <c r="Q205" s="50">
        <f>Q211</f>
        <v>0</v>
      </c>
      <c r="R205" s="50">
        <f t="shared" ref="R205:T205" si="82">R211</f>
        <v>62913.24</v>
      </c>
      <c r="S205" s="50">
        <f t="shared" si="82"/>
        <v>0</v>
      </c>
      <c r="T205" s="50">
        <f t="shared" si="82"/>
        <v>0</v>
      </c>
      <c r="U205" s="190"/>
      <c r="V205" s="132"/>
      <c r="W205" s="132"/>
      <c r="X205" s="132"/>
      <c r="Y205" s="132"/>
      <c r="Z205" s="132"/>
      <c r="AA205" s="132"/>
      <c r="AB205" s="132"/>
      <c r="AC205" s="138"/>
      <c r="AD205" s="138"/>
      <c r="AE205" s="132"/>
      <c r="AF205" s="138"/>
      <c r="AG205" s="132"/>
      <c r="AH205" s="132"/>
      <c r="AI205" s="125"/>
      <c r="AJ205" s="132"/>
    </row>
    <row r="206" spans="1:36" ht="64.5" thickBot="1">
      <c r="A206" s="159"/>
      <c r="B206" s="132"/>
      <c r="C206" s="132"/>
      <c r="D206" s="132"/>
      <c r="E206" s="132"/>
      <c r="F206" s="129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190"/>
      <c r="V206" s="132"/>
      <c r="W206" s="132"/>
      <c r="X206" s="132"/>
      <c r="Y206" s="132"/>
      <c r="Z206" s="132"/>
      <c r="AA206" s="132"/>
      <c r="AB206" s="132"/>
      <c r="AC206" s="138"/>
      <c r="AD206" s="138"/>
      <c r="AE206" s="132"/>
      <c r="AF206" s="138"/>
      <c r="AG206" s="132"/>
      <c r="AH206" s="132"/>
      <c r="AI206" s="125"/>
      <c r="AJ206" s="132"/>
    </row>
    <row r="207" spans="1:36" ht="51.75" thickBot="1">
      <c r="A207" s="159"/>
      <c r="B207" s="132"/>
      <c r="C207" s="132"/>
      <c r="D207" s="132"/>
      <c r="E207" s="132"/>
      <c r="F207" s="129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190"/>
      <c r="V207" s="132"/>
      <c r="W207" s="132"/>
      <c r="X207" s="132"/>
      <c r="Y207" s="132"/>
      <c r="Z207" s="132"/>
      <c r="AA207" s="132"/>
      <c r="AB207" s="132"/>
      <c r="AC207" s="138"/>
      <c r="AD207" s="138"/>
      <c r="AE207" s="132"/>
      <c r="AF207" s="138"/>
      <c r="AG207" s="132"/>
      <c r="AH207" s="132"/>
      <c r="AI207" s="125"/>
      <c r="AJ207" s="132"/>
    </row>
    <row r="208" spans="1:36" ht="26.25" thickBot="1">
      <c r="A208" s="160"/>
      <c r="B208" s="133"/>
      <c r="C208" s="133"/>
      <c r="D208" s="133"/>
      <c r="E208" s="133"/>
      <c r="F208" s="129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191"/>
      <c r="V208" s="133"/>
      <c r="W208" s="133"/>
      <c r="X208" s="133"/>
      <c r="Y208" s="133"/>
      <c r="Z208" s="133"/>
      <c r="AA208" s="133"/>
      <c r="AB208" s="133"/>
      <c r="AC208" s="139"/>
      <c r="AD208" s="139"/>
      <c r="AE208" s="133"/>
      <c r="AF208" s="139"/>
      <c r="AG208" s="133"/>
      <c r="AH208" s="133"/>
      <c r="AI208" s="126"/>
      <c r="AJ208" s="133"/>
    </row>
    <row r="209" spans="1:36" ht="13.5" thickBot="1">
      <c r="A209" s="158" t="s">
        <v>107</v>
      </c>
      <c r="B209" s="131" t="s">
        <v>182</v>
      </c>
      <c r="C209" s="131">
        <v>2014</v>
      </c>
      <c r="D209" s="131">
        <v>2025</v>
      </c>
      <c r="E209" s="131"/>
      <c r="F209" s="130" t="s">
        <v>4</v>
      </c>
      <c r="G209" s="71">
        <f>H209+I209+J209+K209+L209+M209+N209+O209+P209+Q209+R209+S209+T209</f>
        <v>77913.239999999991</v>
      </c>
      <c r="H209" s="71">
        <v>0</v>
      </c>
      <c r="I209" s="71">
        <v>0</v>
      </c>
      <c r="J209" s="72">
        <v>5000</v>
      </c>
      <c r="K209" s="73">
        <f>K210</f>
        <v>0</v>
      </c>
      <c r="L209" s="74">
        <v>5000</v>
      </c>
      <c r="M209" s="71">
        <v>5000</v>
      </c>
      <c r="N209" s="73">
        <f>N210</f>
        <v>0</v>
      </c>
      <c r="O209" s="73">
        <f t="shared" ref="O209:Q210" si="83">O210</f>
        <v>0</v>
      </c>
      <c r="P209" s="73">
        <f t="shared" si="83"/>
        <v>0</v>
      </c>
      <c r="Q209" s="42">
        <f>Q210</f>
        <v>0</v>
      </c>
      <c r="R209" s="42">
        <f t="shared" ref="R209:T210" si="84">R210</f>
        <v>62913.24</v>
      </c>
      <c r="S209" s="42">
        <f t="shared" si="84"/>
        <v>0</v>
      </c>
      <c r="T209" s="42">
        <f t="shared" si="84"/>
        <v>0</v>
      </c>
      <c r="U209" s="172" t="s">
        <v>45</v>
      </c>
      <c r="V209" s="131" t="s">
        <v>43</v>
      </c>
      <c r="W209" s="131">
        <v>100</v>
      </c>
      <c r="X209" s="131">
        <v>0</v>
      </c>
      <c r="Y209" s="131">
        <v>0</v>
      </c>
      <c r="Z209" s="131">
        <v>100</v>
      </c>
      <c r="AA209" s="131">
        <v>100</v>
      </c>
      <c r="AB209" s="131">
        <v>100</v>
      </c>
      <c r="AC209" s="137">
        <v>100</v>
      </c>
      <c r="AD209" s="137">
        <v>0</v>
      </c>
      <c r="AE209" s="131">
        <v>100</v>
      </c>
      <c r="AF209" s="137">
        <v>100</v>
      </c>
      <c r="AG209" s="131">
        <v>0</v>
      </c>
      <c r="AH209" s="131"/>
      <c r="AI209" s="124"/>
      <c r="AJ209" s="131"/>
    </row>
    <row r="210" spans="1:36" ht="51.75" thickBot="1">
      <c r="A210" s="159"/>
      <c r="B210" s="132"/>
      <c r="C210" s="132"/>
      <c r="D210" s="132"/>
      <c r="E210" s="132"/>
      <c r="F210" s="129" t="s">
        <v>5</v>
      </c>
      <c r="G210" s="71">
        <f t="shared" ref="G210:G211" si="85">H210+I210+J210+K210+L210+M210+N210+O210+P210+Q210+R210+S210+T210</f>
        <v>77913.239999999991</v>
      </c>
      <c r="H210" s="77">
        <v>0</v>
      </c>
      <c r="I210" s="77">
        <v>0</v>
      </c>
      <c r="J210" s="78">
        <v>5000</v>
      </c>
      <c r="K210" s="79">
        <f>K211</f>
        <v>0</v>
      </c>
      <c r="L210" s="80">
        <v>5000</v>
      </c>
      <c r="M210" s="77">
        <v>5000</v>
      </c>
      <c r="N210" s="79">
        <f>N211</f>
        <v>0</v>
      </c>
      <c r="O210" s="79">
        <f t="shared" si="83"/>
        <v>0</v>
      </c>
      <c r="P210" s="79">
        <f t="shared" si="83"/>
        <v>0</v>
      </c>
      <c r="Q210" s="50">
        <f t="shared" si="83"/>
        <v>0</v>
      </c>
      <c r="R210" s="50">
        <f t="shared" si="84"/>
        <v>62913.24</v>
      </c>
      <c r="S210" s="50">
        <f t="shared" si="84"/>
        <v>0</v>
      </c>
      <c r="T210" s="50">
        <f t="shared" si="84"/>
        <v>0</v>
      </c>
      <c r="U210" s="173"/>
      <c r="V210" s="132"/>
      <c r="W210" s="132"/>
      <c r="X210" s="132"/>
      <c r="Y210" s="132"/>
      <c r="Z210" s="132"/>
      <c r="AA210" s="132"/>
      <c r="AB210" s="132"/>
      <c r="AC210" s="138"/>
      <c r="AD210" s="138"/>
      <c r="AE210" s="132"/>
      <c r="AF210" s="138"/>
      <c r="AG210" s="132"/>
      <c r="AH210" s="132"/>
      <c r="AI210" s="125"/>
      <c r="AJ210" s="132"/>
    </row>
    <row r="211" spans="1:36" ht="64.5" thickBot="1">
      <c r="A211" s="159"/>
      <c r="B211" s="132"/>
      <c r="C211" s="132"/>
      <c r="D211" s="132"/>
      <c r="E211" s="132"/>
      <c r="F211" s="129" t="s">
        <v>6</v>
      </c>
      <c r="G211" s="71">
        <f t="shared" si="85"/>
        <v>62913.24</v>
      </c>
      <c r="H211" s="77">
        <v>0</v>
      </c>
      <c r="I211" s="77">
        <v>0</v>
      </c>
      <c r="J211" s="78">
        <v>0</v>
      </c>
      <c r="K211" s="79">
        <v>0</v>
      </c>
      <c r="L211" s="80">
        <v>0</v>
      </c>
      <c r="M211" s="77">
        <v>0</v>
      </c>
      <c r="N211" s="79">
        <v>0</v>
      </c>
      <c r="O211" s="79">
        <v>0</v>
      </c>
      <c r="P211" s="79">
        <v>0</v>
      </c>
      <c r="Q211" s="50">
        <v>0</v>
      </c>
      <c r="R211" s="50">
        <v>62913.24</v>
      </c>
      <c r="S211" s="52">
        <v>0</v>
      </c>
      <c r="T211" s="128">
        <v>0</v>
      </c>
      <c r="U211" s="173"/>
      <c r="V211" s="132"/>
      <c r="W211" s="132"/>
      <c r="X211" s="132"/>
      <c r="Y211" s="132"/>
      <c r="Z211" s="132"/>
      <c r="AA211" s="132"/>
      <c r="AB211" s="132"/>
      <c r="AC211" s="138"/>
      <c r="AD211" s="138"/>
      <c r="AE211" s="132"/>
      <c r="AF211" s="138"/>
      <c r="AG211" s="132"/>
      <c r="AH211" s="132"/>
      <c r="AI211" s="125"/>
      <c r="AJ211" s="132"/>
    </row>
    <row r="212" spans="1:36" ht="64.5" thickBot="1">
      <c r="A212" s="159"/>
      <c r="B212" s="132"/>
      <c r="C212" s="132"/>
      <c r="D212" s="132"/>
      <c r="E212" s="132"/>
      <c r="F212" s="129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173"/>
      <c r="V212" s="132"/>
      <c r="W212" s="132"/>
      <c r="X212" s="132"/>
      <c r="Y212" s="132"/>
      <c r="Z212" s="132"/>
      <c r="AA212" s="132"/>
      <c r="AB212" s="132"/>
      <c r="AC212" s="138"/>
      <c r="AD212" s="138"/>
      <c r="AE212" s="132"/>
      <c r="AF212" s="138"/>
      <c r="AG212" s="132"/>
      <c r="AH212" s="132"/>
      <c r="AI212" s="125"/>
      <c r="AJ212" s="132"/>
    </row>
    <row r="213" spans="1:36" ht="51.75" thickBot="1">
      <c r="A213" s="159"/>
      <c r="B213" s="132"/>
      <c r="C213" s="132"/>
      <c r="D213" s="132"/>
      <c r="E213" s="132"/>
      <c r="F213" s="129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173"/>
      <c r="V213" s="132"/>
      <c r="W213" s="132"/>
      <c r="X213" s="132"/>
      <c r="Y213" s="132"/>
      <c r="Z213" s="132"/>
      <c r="AA213" s="132"/>
      <c r="AB213" s="132"/>
      <c r="AC213" s="138"/>
      <c r="AD213" s="138"/>
      <c r="AE213" s="132"/>
      <c r="AF213" s="138"/>
      <c r="AG213" s="132"/>
      <c r="AH213" s="132"/>
      <c r="AI213" s="125"/>
      <c r="AJ213" s="132"/>
    </row>
    <row r="214" spans="1:36" ht="26.25" thickBot="1">
      <c r="A214" s="160"/>
      <c r="B214" s="133"/>
      <c r="C214" s="133"/>
      <c r="D214" s="133"/>
      <c r="E214" s="133"/>
      <c r="F214" s="129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174"/>
      <c r="V214" s="133"/>
      <c r="W214" s="133"/>
      <c r="X214" s="133"/>
      <c r="Y214" s="133"/>
      <c r="Z214" s="133"/>
      <c r="AA214" s="133"/>
      <c r="AB214" s="133"/>
      <c r="AC214" s="139"/>
      <c r="AD214" s="139"/>
      <c r="AE214" s="133"/>
      <c r="AF214" s="139"/>
      <c r="AG214" s="133"/>
      <c r="AH214" s="133"/>
      <c r="AI214" s="126"/>
      <c r="AJ214" s="133"/>
    </row>
    <row r="215" spans="1:36" ht="13.5" thickBot="1">
      <c r="A215" s="131"/>
      <c r="B215" s="206" t="s">
        <v>36</v>
      </c>
      <c r="C215" s="207"/>
      <c r="D215" s="207"/>
      <c r="E215" s="208"/>
      <c r="F215" s="41" t="s">
        <v>4</v>
      </c>
      <c r="G215" s="93">
        <f>H215+I215+J215+K215+L215+M215+N215+O215+P215+Q215+R215+S215+T215</f>
        <v>5818625.3100000005</v>
      </c>
      <c r="H215" s="42">
        <v>0</v>
      </c>
      <c r="I215" s="42">
        <v>25000</v>
      </c>
      <c r="J215" s="64">
        <v>54817.440000000002</v>
      </c>
      <c r="K215" s="42">
        <f t="shared" ref="K215:O216" si="86">K216</f>
        <v>32942.630000000005</v>
      </c>
      <c r="L215" s="64">
        <f t="shared" si="86"/>
        <v>259723.3</v>
      </c>
      <c r="M215" s="42">
        <f t="shared" si="86"/>
        <v>796500</v>
      </c>
      <c r="N215" s="42">
        <f t="shared" si="86"/>
        <v>14945</v>
      </c>
      <c r="O215" s="42">
        <f t="shared" si="86"/>
        <v>350375.53</v>
      </c>
      <c r="P215" s="42">
        <f t="shared" ref="P215:T216" si="87">P216</f>
        <v>805166.94</v>
      </c>
      <c r="Q215" s="42">
        <f t="shared" si="87"/>
        <v>3290241.23</v>
      </c>
      <c r="R215" s="42">
        <f t="shared" si="87"/>
        <v>148913.24</v>
      </c>
      <c r="S215" s="65">
        <f t="shared" si="87"/>
        <v>20000</v>
      </c>
      <c r="T215" s="47">
        <f t="shared" si="87"/>
        <v>20000</v>
      </c>
      <c r="U215" s="189"/>
      <c r="V215" s="131"/>
      <c r="W215" s="131"/>
      <c r="X215" s="131"/>
      <c r="Y215" s="131"/>
      <c r="Z215" s="131"/>
      <c r="AA215" s="131"/>
      <c r="AB215" s="131"/>
      <c r="AC215" s="137"/>
      <c r="AD215" s="137"/>
      <c r="AE215" s="131"/>
      <c r="AF215" s="137"/>
      <c r="AG215" s="131"/>
      <c r="AH215" s="131"/>
      <c r="AI215" s="66"/>
      <c r="AJ215" s="131"/>
    </row>
    <row r="216" spans="1:36" ht="51.75" thickBot="1">
      <c r="A216" s="132"/>
      <c r="B216" s="209"/>
      <c r="C216" s="222"/>
      <c r="D216" s="222"/>
      <c r="E216" s="211"/>
      <c r="F216" s="49" t="s">
        <v>5</v>
      </c>
      <c r="G216" s="93">
        <f t="shared" ref="G216:G218" si="88">H216+I216+J216+K216+L216+M216+N216+O216+P216+Q216+R216+S216+T216</f>
        <v>5818625.3100000005</v>
      </c>
      <c r="H216" s="50">
        <v>0</v>
      </c>
      <c r="I216" s="50">
        <v>25000</v>
      </c>
      <c r="J216" s="51">
        <f>J215</f>
        <v>54817.440000000002</v>
      </c>
      <c r="K216" s="50">
        <f t="shared" si="86"/>
        <v>32942.630000000005</v>
      </c>
      <c r="L216" s="51">
        <f t="shared" si="86"/>
        <v>259723.3</v>
      </c>
      <c r="M216" s="50">
        <f t="shared" si="86"/>
        <v>796500</v>
      </c>
      <c r="N216" s="50">
        <f t="shared" si="86"/>
        <v>14945</v>
      </c>
      <c r="O216" s="50">
        <f t="shared" si="86"/>
        <v>350375.53</v>
      </c>
      <c r="P216" s="50">
        <f t="shared" si="87"/>
        <v>805166.94</v>
      </c>
      <c r="Q216" s="50">
        <f>Q217+Q218</f>
        <v>3290241.23</v>
      </c>
      <c r="R216" s="50">
        <f t="shared" si="87"/>
        <v>148913.24</v>
      </c>
      <c r="S216" s="52">
        <f t="shared" si="87"/>
        <v>20000</v>
      </c>
      <c r="T216" s="54">
        <f t="shared" si="87"/>
        <v>20000</v>
      </c>
      <c r="U216" s="190"/>
      <c r="V216" s="132"/>
      <c r="W216" s="132"/>
      <c r="X216" s="132"/>
      <c r="Y216" s="132"/>
      <c r="Z216" s="132"/>
      <c r="AA216" s="132"/>
      <c r="AB216" s="132"/>
      <c r="AC216" s="138"/>
      <c r="AD216" s="138"/>
      <c r="AE216" s="132"/>
      <c r="AF216" s="138"/>
      <c r="AG216" s="132"/>
      <c r="AH216" s="132"/>
      <c r="AI216" s="67"/>
      <c r="AJ216" s="132"/>
    </row>
    <row r="217" spans="1:36" ht="64.5" thickBot="1">
      <c r="A217" s="132"/>
      <c r="B217" s="209"/>
      <c r="C217" s="222"/>
      <c r="D217" s="222"/>
      <c r="E217" s="211"/>
      <c r="F217" s="49" t="s">
        <v>6</v>
      </c>
      <c r="G217" s="93">
        <f t="shared" si="88"/>
        <v>2832998.88</v>
      </c>
      <c r="H217" s="50">
        <v>0</v>
      </c>
      <c r="I217" s="50">
        <v>25000</v>
      </c>
      <c r="J217" s="51">
        <f>J216</f>
        <v>54817.440000000002</v>
      </c>
      <c r="K217" s="50">
        <f>K143+K167+K191</f>
        <v>32942.630000000005</v>
      </c>
      <c r="L217" s="51">
        <f>L139+L169+L193</f>
        <v>259723.3</v>
      </c>
      <c r="M217" s="50">
        <f>M133</f>
        <v>796500</v>
      </c>
      <c r="N217" s="50">
        <f>N139+N169+N193</f>
        <v>14945</v>
      </c>
      <c r="O217" s="50">
        <f>O133</f>
        <v>350375.53</v>
      </c>
      <c r="P217" s="50">
        <f>P193+P169+P139</f>
        <v>805166.94</v>
      </c>
      <c r="Q217" s="50">
        <f>Q193+Q169+Q163+Q139</f>
        <v>304614.8</v>
      </c>
      <c r="R217" s="50">
        <f>R193+R169+R163+R139+R205</f>
        <v>148913.24</v>
      </c>
      <c r="S217" s="50">
        <f t="shared" ref="S217:T217" si="89">S193+S169+S163+S139</f>
        <v>20000</v>
      </c>
      <c r="T217" s="50">
        <f t="shared" si="89"/>
        <v>20000</v>
      </c>
      <c r="U217" s="190"/>
      <c r="V217" s="132"/>
      <c r="W217" s="132"/>
      <c r="X217" s="132"/>
      <c r="Y217" s="132"/>
      <c r="Z217" s="132"/>
      <c r="AA217" s="132"/>
      <c r="AB217" s="132"/>
      <c r="AC217" s="138"/>
      <c r="AD217" s="138"/>
      <c r="AE217" s="132"/>
      <c r="AF217" s="138"/>
      <c r="AG217" s="132"/>
      <c r="AH217" s="132"/>
      <c r="AI217" s="67"/>
      <c r="AJ217" s="132"/>
    </row>
    <row r="218" spans="1:36" ht="64.5" thickBot="1">
      <c r="A218" s="132"/>
      <c r="B218" s="209"/>
      <c r="C218" s="222"/>
      <c r="D218" s="222"/>
      <c r="E218" s="211"/>
      <c r="F218" s="49" t="s">
        <v>7</v>
      </c>
      <c r="G218" s="93">
        <f t="shared" si="88"/>
        <v>2985626.43</v>
      </c>
      <c r="H218" s="50">
        <v>0</v>
      </c>
      <c r="I218" s="50">
        <v>0</v>
      </c>
      <c r="J218" s="51">
        <v>0</v>
      </c>
      <c r="K218" s="50">
        <v>0</v>
      </c>
      <c r="L218" s="51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f>Q140</f>
        <v>2985626.43</v>
      </c>
      <c r="R218" s="50">
        <f t="shared" ref="R218:T218" si="90">R140</f>
        <v>0</v>
      </c>
      <c r="S218" s="50">
        <f t="shared" si="90"/>
        <v>0</v>
      </c>
      <c r="T218" s="50">
        <f t="shared" si="90"/>
        <v>0</v>
      </c>
      <c r="U218" s="190"/>
      <c r="V218" s="132"/>
      <c r="W218" s="132"/>
      <c r="X218" s="132"/>
      <c r="Y218" s="132"/>
      <c r="Z218" s="132"/>
      <c r="AA218" s="132"/>
      <c r="AB218" s="132"/>
      <c r="AC218" s="138"/>
      <c r="AD218" s="138"/>
      <c r="AE218" s="132"/>
      <c r="AF218" s="138"/>
      <c r="AG218" s="132"/>
      <c r="AH218" s="132"/>
      <c r="AI218" s="67"/>
      <c r="AJ218" s="132"/>
    </row>
    <row r="219" spans="1:36" ht="51.75" thickBot="1">
      <c r="A219" s="132"/>
      <c r="B219" s="209"/>
      <c r="C219" s="222"/>
      <c r="D219" s="222"/>
      <c r="E219" s="211"/>
      <c r="F219" s="49" t="s">
        <v>8</v>
      </c>
      <c r="G219" s="50"/>
      <c r="H219" s="50"/>
      <c r="I219" s="50"/>
      <c r="J219" s="51"/>
      <c r="K219" s="50"/>
      <c r="L219" s="51"/>
      <c r="M219" s="50"/>
      <c r="N219" s="50"/>
      <c r="O219" s="50"/>
      <c r="P219" s="50"/>
      <c r="Q219" s="50"/>
      <c r="R219" s="50"/>
      <c r="S219" s="52"/>
      <c r="T219" s="54"/>
      <c r="U219" s="190"/>
      <c r="V219" s="132"/>
      <c r="W219" s="132"/>
      <c r="X219" s="132"/>
      <c r="Y219" s="132"/>
      <c r="Z219" s="132"/>
      <c r="AA219" s="132"/>
      <c r="AB219" s="132"/>
      <c r="AC219" s="138"/>
      <c r="AD219" s="138"/>
      <c r="AE219" s="132"/>
      <c r="AF219" s="138"/>
      <c r="AG219" s="132"/>
      <c r="AH219" s="132"/>
      <c r="AI219" s="67"/>
      <c r="AJ219" s="132"/>
    </row>
    <row r="220" spans="1:36" ht="26.25" thickBot="1">
      <c r="A220" s="133"/>
      <c r="B220" s="212"/>
      <c r="C220" s="213"/>
      <c r="D220" s="213"/>
      <c r="E220" s="214"/>
      <c r="F220" s="49" t="s">
        <v>9</v>
      </c>
      <c r="G220" s="50"/>
      <c r="H220" s="50"/>
      <c r="I220" s="50"/>
      <c r="J220" s="51"/>
      <c r="K220" s="50"/>
      <c r="L220" s="51"/>
      <c r="M220" s="50"/>
      <c r="N220" s="50"/>
      <c r="O220" s="50"/>
      <c r="P220" s="50"/>
      <c r="Q220" s="50"/>
      <c r="R220" s="50"/>
      <c r="S220" s="52"/>
      <c r="T220" s="54"/>
      <c r="U220" s="191"/>
      <c r="V220" s="133"/>
      <c r="W220" s="133"/>
      <c r="X220" s="133"/>
      <c r="Y220" s="133"/>
      <c r="Z220" s="133"/>
      <c r="AA220" s="133"/>
      <c r="AB220" s="133"/>
      <c r="AC220" s="139"/>
      <c r="AD220" s="139"/>
      <c r="AE220" s="133"/>
      <c r="AF220" s="139"/>
      <c r="AG220" s="133"/>
      <c r="AH220" s="133"/>
      <c r="AI220" s="68"/>
      <c r="AJ220" s="133"/>
    </row>
    <row r="221" spans="1:36" s="40" customFormat="1" ht="31.5" customHeight="1" thickBot="1">
      <c r="A221" s="246" t="s">
        <v>37</v>
      </c>
      <c r="B221" s="247"/>
      <c r="C221" s="247"/>
      <c r="D221" s="247"/>
      <c r="E221" s="247"/>
      <c r="F221" s="247"/>
      <c r="G221" s="247"/>
      <c r="H221" s="247"/>
      <c r="I221" s="247"/>
      <c r="J221" s="247"/>
      <c r="K221" s="247"/>
      <c r="L221" s="247"/>
      <c r="M221" s="247"/>
      <c r="N221" s="247"/>
      <c r="O221" s="247"/>
      <c r="P221" s="247"/>
      <c r="Q221" s="247"/>
      <c r="R221" s="247"/>
      <c r="S221" s="247"/>
      <c r="T221" s="248"/>
      <c r="U221" s="247"/>
      <c r="V221" s="247"/>
      <c r="W221" s="247"/>
      <c r="X221" s="247"/>
      <c r="Y221" s="247"/>
      <c r="Z221" s="247"/>
      <c r="AA221" s="247"/>
      <c r="AB221" s="247"/>
      <c r="AC221" s="247"/>
      <c r="AD221" s="247"/>
      <c r="AE221" s="247"/>
      <c r="AF221" s="247"/>
      <c r="AG221" s="247"/>
      <c r="AH221" s="247"/>
      <c r="AI221" s="247"/>
      <c r="AJ221" s="249"/>
    </row>
    <row r="222" spans="1:36" s="40" customFormat="1" ht="15.75" customHeight="1" thickBot="1">
      <c r="A222" s="246" t="s">
        <v>175</v>
      </c>
      <c r="B222" s="247"/>
      <c r="C222" s="247"/>
      <c r="D222" s="247"/>
      <c r="E222" s="247"/>
      <c r="F222" s="247"/>
      <c r="G222" s="247"/>
      <c r="H222" s="247"/>
      <c r="I222" s="247"/>
      <c r="J222" s="247"/>
      <c r="K222" s="247"/>
      <c r="L222" s="247"/>
      <c r="M222" s="247"/>
      <c r="N222" s="247"/>
      <c r="O222" s="247"/>
      <c r="P222" s="247"/>
      <c r="Q222" s="247"/>
      <c r="R222" s="247"/>
      <c r="S222" s="247"/>
      <c r="T222" s="247"/>
      <c r="U222" s="247"/>
      <c r="V222" s="247"/>
      <c r="W222" s="247"/>
      <c r="X222" s="247"/>
      <c r="Y222" s="247"/>
      <c r="Z222" s="247"/>
      <c r="AA222" s="247"/>
      <c r="AB222" s="247"/>
      <c r="AC222" s="247"/>
      <c r="AD222" s="247"/>
      <c r="AE222" s="247"/>
      <c r="AF222" s="247"/>
      <c r="AG222" s="247"/>
      <c r="AH222" s="247"/>
      <c r="AI222" s="247"/>
      <c r="AJ222" s="249"/>
    </row>
    <row r="223" spans="1:36" s="40" customFormat="1" ht="15.75" customHeight="1" thickBot="1">
      <c r="A223" s="246" t="s">
        <v>38</v>
      </c>
      <c r="B223" s="247"/>
      <c r="C223" s="247"/>
      <c r="D223" s="247"/>
      <c r="E223" s="247"/>
      <c r="F223" s="247"/>
      <c r="G223" s="247"/>
      <c r="H223" s="247"/>
      <c r="I223" s="247"/>
      <c r="J223" s="247"/>
      <c r="K223" s="247"/>
      <c r="L223" s="247"/>
      <c r="M223" s="247"/>
      <c r="N223" s="247"/>
      <c r="O223" s="247"/>
      <c r="P223" s="247"/>
      <c r="Q223" s="247"/>
      <c r="R223" s="247"/>
      <c r="S223" s="247"/>
      <c r="T223" s="250"/>
      <c r="U223" s="247"/>
      <c r="V223" s="247"/>
      <c r="W223" s="247"/>
      <c r="X223" s="247"/>
      <c r="Y223" s="247"/>
      <c r="Z223" s="247"/>
      <c r="AA223" s="247"/>
      <c r="AB223" s="247"/>
      <c r="AC223" s="247"/>
      <c r="AD223" s="247"/>
      <c r="AE223" s="247"/>
      <c r="AF223" s="247"/>
      <c r="AG223" s="247"/>
      <c r="AH223" s="247"/>
      <c r="AI223" s="247"/>
      <c r="AJ223" s="249"/>
    </row>
    <row r="224" spans="1:36" ht="13.5" thickBot="1">
      <c r="A224" s="140">
        <v>4</v>
      </c>
      <c r="B224" s="131" t="s">
        <v>39</v>
      </c>
      <c r="C224" s="131">
        <v>2014</v>
      </c>
      <c r="D224" s="131">
        <v>2025</v>
      </c>
      <c r="E224" s="131"/>
      <c r="F224" s="70" t="s">
        <v>4</v>
      </c>
      <c r="G224" s="71">
        <f>H224+I224+J224+K224+L224+M224+N224+O224+P224+Q224+R224+S224+T224</f>
        <v>122187849.89999999</v>
      </c>
      <c r="H224" s="71">
        <v>8495932.1300000008</v>
      </c>
      <c r="I224" s="71">
        <v>7649430.04</v>
      </c>
      <c r="J224" s="72">
        <f t="shared" ref="J224:T224" si="91">J225</f>
        <v>7236239.54</v>
      </c>
      <c r="K224" s="73">
        <f t="shared" si="91"/>
        <v>8954327.3399999999</v>
      </c>
      <c r="L224" s="74">
        <f t="shared" si="91"/>
        <v>7865192.580000001</v>
      </c>
      <c r="M224" s="71">
        <f t="shared" si="91"/>
        <v>8196613.0800000001</v>
      </c>
      <c r="N224" s="73">
        <f t="shared" si="91"/>
        <v>9031759.0500000007</v>
      </c>
      <c r="O224" s="73">
        <f t="shared" si="91"/>
        <v>8964766.0899999999</v>
      </c>
      <c r="P224" s="73">
        <f t="shared" si="91"/>
        <v>10985490.99</v>
      </c>
      <c r="Q224" s="42">
        <f t="shared" si="91"/>
        <v>10662132.02</v>
      </c>
      <c r="R224" s="42">
        <f t="shared" si="91"/>
        <v>12773094.74</v>
      </c>
      <c r="S224" s="65">
        <f t="shared" si="91"/>
        <v>10792961.689999999</v>
      </c>
      <c r="T224" s="47">
        <f t="shared" si="91"/>
        <v>10579910.609999999</v>
      </c>
      <c r="U224" s="177"/>
      <c r="V224" s="131"/>
      <c r="W224" s="131"/>
      <c r="X224" s="131"/>
      <c r="Y224" s="131"/>
      <c r="Z224" s="131"/>
      <c r="AA224" s="131"/>
      <c r="AB224" s="131"/>
      <c r="AC224" s="137"/>
      <c r="AD224" s="137"/>
      <c r="AE224" s="131"/>
      <c r="AF224" s="137"/>
      <c r="AG224" s="131"/>
      <c r="AH224" s="131"/>
      <c r="AI224" s="66"/>
      <c r="AJ224" s="131"/>
    </row>
    <row r="225" spans="1:36" ht="51.75" thickBot="1">
      <c r="A225" s="143"/>
      <c r="B225" s="132"/>
      <c r="C225" s="132"/>
      <c r="D225" s="132"/>
      <c r="E225" s="132"/>
      <c r="F225" s="76" t="s">
        <v>5</v>
      </c>
      <c r="G225" s="71">
        <f t="shared" ref="G225:G227" si="92">H225+I225+J225+K225+L225+M225+N225+O225+P225+Q225+R225+S225+T225</f>
        <v>122187849.89999999</v>
      </c>
      <c r="H225" s="77">
        <v>8495932.1300000008</v>
      </c>
      <c r="I225" s="77">
        <v>7649430.04</v>
      </c>
      <c r="J225" s="78">
        <f>J226+J227</f>
        <v>7236239.54</v>
      </c>
      <c r="K225" s="79">
        <v>8954327.3399999999</v>
      </c>
      <c r="L225" s="80">
        <f t="shared" ref="L225:Q225" si="93">L226+L227</f>
        <v>7865192.580000001</v>
      </c>
      <c r="M225" s="77">
        <f t="shared" si="93"/>
        <v>8196613.0800000001</v>
      </c>
      <c r="N225" s="79">
        <f t="shared" si="93"/>
        <v>9031759.0500000007</v>
      </c>
      <c r="O225" s="79">
        <f t="shared" si="93"/>
        <v>8964766.0899999999</v>
      </c>
      <c r="P225" s="79">
        <f t="shared" si="93"/>
        <v>10985490.99</v>
      </c>
      <c r="Q225" s="50">
        <f t="shared" si="93"/>
        <v>10662132.02</v>
      </c>
      <c r="R225" s="50">
        <f t="shared" ref="R225:S225" si="94">R226+R227</f>
        <v>12773094.74</v>
      </c>
      <c r="S225" s="52">
        <f t="shared" si="94"/>
        <v>10792961.689999999</v>
      </c>
      <c r="T225" s="54">
        <f t="shared" ref="T225" si="95">T226+T227</f>
        <v>10579910.609999999</v>
      </c>
      <c r="U225" s="178"/>
      <c r="V225" s="132"/>
      <c r="W225" s="132"/>
      <c r="X225" s="132"/>
      <c r="Y225" s="132"/>
      <c r="Z225" s="132"/>
      <c r="AA225" s="132"/>
      <c r="AB225" s="132"/>
      <c r="AC225" s="138"/>
      <c r="AD225" s="138"/>
      <c r="AE225" s="132"/>
      <c r="AF225" s="138"/>
      <c r="AG225" s="132"/>
      <c r="AH225" s="132"/>
      <c r="AI225" s="67"/>
      <c r="AJ225" s="132"/>
    </row>
    <row r="226" spans="1:36" ht="64.5" thickBot="1">
      <c r="A226" s="143"/>
      <c r="B226" s="132"/>
      <c r="C226" s="132"/>
      <c r="D226" s="132"/>
      <c r="E226" s="132"/>
      <c r="F226" s="76" t="s">
        <v>6</v>
      </c>
      <c r="G226" s="71">
        <f t="shared" si="92"/>
        <v>118407403.83</v>
      </c>
      <c r="H226" s="77">
        <v>8316790.1299999999</v>
      </c>
      <c r="I226" s="77">
        <v>7446923.04</v>
      </c>
      <c r="J226" s="78">
        <f>7063036.54-9700</f>
        <v>7053336.54</v>
      </c>
      <c r="K226" s="79">
        <f>K225-K227</f>
        <v>8777558.3399999999</v>
      </c>
      <c r="L226" s="80">
        <f t="shared" ref="L226:Q226" si="96">L232</f>
        <v>7654274.580000001</v>
      </c>
      <c r="M226" s="77">
        <f t="shared" si="96"/>
        <v>7979568.0800000001</v>
      </c>
      <c r="N226" s="79">
        <f t="shared" si="96"/>
        <v>8779271.0500000007</v>
      </c>
      <c r="O226" s="79">
        <f t="shared" si="96"/>
        <v>8698816.0899999999</v>
      </c>
      <c r="P226" s="79">
        <f t="shared" si="96"/>
        <v>10700258.99</v>
      </c>
      <c r="Q226" s="50">
        <f t="shared" si="96"/>
        <v>10141589.949999999</v>
      </c>
      <c r="R226" s="50">
        <f t="shared" ref="R226:T226" si="97">R232</f>
        <v>12384384.74</v>
      </c>
      <c r="S226" s="52">
        <f t="shared" si="97"/>
        <v>10364211.689999999</v>
      </c>
      <c r="T226" s="54">
        <f t="shared" si="97"/>
        <v>10110420.609999999</v>
      </c>
      <c r="U226" s="178"/>
      <c r="V226" s="132"/>
      <c r="W226" s="132"/>
      <c r="X226" s="132"/>
      <c r="Y226" s="132"/>
      <c r="Z226" s="132"/>
      <c r="AA226" s="132"/>
      <c r="AB226" s="132"/>
      <c r="AC226" s="138"/>
      <c r="AD226" s="138"/>
      <c r="AE226" s="132"/>
      <c r="AF226" s="138"/>
      <c r="AG226" s="132"/>
      <c r="AH226" s="132"/>
      <c r="AI226" s="67"/>
      <c r="AJ226" s="132"/>
    </row>
    <row r="227" spans="1:36" ht="64.5" thickBot="1">
      <c r="A227" s="143"/>
      <c r="B227" s="132"/>
      <c r="C227" s="132"/>
      <c r="D227" s="132"/>
      <c r="E227" s="132"/>
      <c r="F227" s="76" t="s">
        <v>7</v>
      </c>
      <c r="G227" s="71">
        <f t="shared" si="92"/>
        <v>3780446.07</v>
      </c>
      <c r="H227" s="77">
        <v>179142</v>
      </c>
      <c r="I227" s="77">
        <v>202507</v>
      </c>
      <c r="J227" s="78">
        <v>182903</v>
      </c>
      <c r="K227" s="79">
        <v>176769</v>
      </c>
      <c r="L227" s="80">
        <f>21646+189272</f>
        <v>210918</v>
      </c>
      <c r="M227" s="77">
        <f t="shared" ref="M227:R227" si="98">M233</f>
        <v>217045</v>
      </c>
      <c r="N227" s="79">
        <f t="shared" si="98"/>
        <v>252488</v>
      </c>
      <c r="O227" s="79">
        <f t="shared" si="98"/>
        <v>265950</v>
      </c>
      <c r="P227" s="79">
        <f t="shared" si="98"/>
        <v>285232</v>
      </c>
      <c r="Q227" s="50">
        <f t="shared" si="98"/>
        <v>520542.07</v>
      </c>
      <c r="R227" s="50">
        <f t="shared" si="98"/>
        <v>388710</v>
      </c>
      <c r="S227" s="52">
        <f t="shared" ref="S227:T227" si="99">S233</f>
        <v>428750</v>
      </c>
      <c r="T227" s="54">
        <f t="shared" si="99"/>
        <v>469490</v>
      </c>
      <c r="U227" s="178"/>
      <c r="V227" s="132"/>
      <c r="W227" s="132"/>
      <c r="X227" s="132"/>
      <c r="Y227" s="132"/>
      <c r="Z227" s="132"/>
      <c r="AA227" s="132"/>
      <c r="AB227" s="132"/>
      <c r="AC227" s="138"/>
      <c r="AD227" s="138"/>
      <c r="AE227" s="132"/>
      <c r="AF227" s="138"/>
      <c r="AG227" s="132"/>
      <c r="AH227" s="132"/>
      <c r="AI227" s="67"/>
      <c r="AJ227" s="132"/>
    </row>
    <row r="228" spans="1:36" ht="51.75" thickBot="1">
      <c r="A228" s="143"/>
      <c r="B228" s="132"/>
      <c r="C228" s="132"/>
      <c r="D228" s="132"/>
      <c r="E228" s="132"/>
      <c r="F228" s="76" t="s">
        <v>8</v>
      </c>
      <c r="G228" s="77"/>
      <c r="H228" s="77"/>
      <c r="I228" s="77"/>
      <c r="J228" s="78"/>
      <c r="K228" s="79"/>
      <c r="L228" s="80"/>
      <c r="M228" s="77"/>
      <c r="N228" s="79"/>
      <c r="O228" s="79"/>
      <c r="P228" s="79"/>
      <c r="Q228" s="50"/>
      <c r="R228" s="50"/>
      <c r="S228" s="52"/>
      <c r="T228" s="53"/>
      <c r="U228" s="178"/>
      <c r="V228" s="132"/>
      <c r="W228" s="132"/>
      <c r="X228" s="132"/>
      <c r="Y228" s="132"/>
      <c r="Z228" s="132"/>
      <c r="AA228" s="132"/>
      <c r="AB228" s="132"/>
      <c r="AC228" s="138"/>
      <c r="AD228" s="138"/>
      <c r="AE228" s="132"/>
      <c r="AF228" s="138"/>
      <c r="AG228" s="132"/>
      <c r="AH228" s="132"/>
      <c r="AI228" s="67"/>
      <c r="AJ228" s="132"/>
    </row>
    <row r="229" spans="1:36" ht="26.25" thickBot="1">
      <c r="A229" s="144"/>
      <c r="B229" s="133"/>
      <c r="C229" s="133"/>
      <c r="D229" s="133"/>
      <c r="E229" s="133"/>
      <c r="F229" s="76" t="s">
        <v>9</v>
      </c>
      <c r="G229" s="77"/>
      <c r="H229" s="77"/>
      <c r="I229" s="77"/>
      <c r="J229" s="78"/>
      <c r="K229" s="79"/>
      <c r="L229" s="80"/>
      <c r="M229" s="77"/>
      <c r="N229" s="79"/>
      <c r="O229" s="79"/>
      <c r="P229" s="79"/>
      <c r="Q229" s="50"/>
      <c r="R229" s="50"/>
      <c r="S229" s="52"/>
      <c r="T229" s="54"/>
      <c r="U229" s="179"/>
      <c r="V229" s="133"/>
      <c r="W229" s="133"/>
      <c r="X229" s="133"/>
      <c r="Y229" s="133"/>
      <c r="Z229" s="133"/>
      <c r="AA229" s="133"/>
      <c r="AB229" s="133"/>
      <c r="AC229" s="139"/>
      <c r="AD229" s="139"/>
      <c r="AE229" s="133"/>
      <c r="AF229" s="139"/>
      <c r="AG229" s="133"/>
      <c r="AH229" s="133"/>
      <c r="AI229" s="68"/>
      <c r="AJ229" s="133"/>
    </row>
    <row r="230" spans="1:36" ht="13.5" thickBot="1">
      <c r="A230" s="169" t="s">
        <v>108</v>
      </c>
      <c r="B230" s="131" t="s">
        <v>40</v>
      </c>
      <c r="C230" s="131">
        <v>2014</v>
      </c>
      <c r="D230" s="131">
        <v>2025</v>
      </c>
      <c r="E230" s="131"/>
      <c r="F230" s="70" t="s">
        <v>4</v>
      </c>
      <c r="G230" s="71">
        <f>H230+I230+J230+K230+L230++M230+N230+O230+P230+Q230+R230+S230+T230</f>
        <v>122187849.89999999</v>
      </c>
      <c r="H230" s="71">
        <v>8495932.1300000008</v>
      </c>
      <c r="I230" s="71">
        <v>7649430.04</v>
      </c>
      <c r="J230" s="72">
        <f t="shared" ref="J230:T230" si="100">J231</f>
        <v>7236239.54</v>
      </c>
      <c r="K230" s="73">
        <f t="shared" si="100"/>
        <v>8954327.3400000017</v>
      </c>
      <c r="L230" s="74">
        <f t="shared" si="100"/>
        <v>7865192.580000001</v>
      </c>
      <c r="M230" s="71">
        <f t="shared" si="100"/>
        <v>8196613.0800000001</v>
      </c>
      <c r="N230" s="73">
        <f t="shared" si="100"/>
        <v>9031759.0500000007</v>
      </c>
      <c r="O230" s="73">
        <f t="shared" si="100"/>
        <v>8964766.0899999999</v>
      </c>
      <c r="P230" s="73">
        <f t="shared" si="100"/>
        <v>10985490.99</v>
      </c>
      <c r="Q230" s="42">
        <f t="shared" si="100"/>
        <v>10662132.02</v>
      </c>
      <c r="R230" s="42">
        <f t="shared" si="100"/>
        <v>12773094.74</v>
      </c>
      <c r="S230" s="65">
        <f t="shared" si="100"/>
        <v>10792961.689999999</v>
      </c>
      <c r="T230" s="47">
        <f t="shared" si="100"/>
        <v>10579910.609999999</v>
      </c>
      <c r="U230" s="152"/>
      <c r="V230" s="131"/>
      <c r="W230" s="131"/>
      <c r="X230" s="131"/>
      <c r="Y230" s="131"/>
      <c r="Z230" s="131"/>
      <c r="AA230" s="131"/>
      <c r="AB230" s="131"/>
      <c r="AC230" s="137"/>
      <c r="AD230" s="137"/>
      <c r="AE230" s="131"/>
      <c r="AF230" s="137"/>
      <c r="AG230" s="131"/>
      <c r="AH230" s="131"/>
      <c r="AI230" s="66"/>
      <c r="AJ230" s="131"/>
    </row>
    <row r="231" spans="1:36" ht="51.75" thickBot="1">
      <c r="A231" s="170"/>
      <c r="B231" s="132"/>
      <c r="C231" s="132"/>
      <c r="D231" s="132"/>
      <c r="E231" s="132"/>
      <c r="F231" s="76" t="s">
        <v>5</v>
      </c>
      <c r="G231" s="71">
        <f t="shared" ref="G231:G233" si="101">H231+I231+J231+K231+L231++M231+N231+O231+P231+Q231+R231+S231+T231</f>
        <v>122187849.89999999</v>
      </c>
      <c r="H231" s="77">
        <v>8495932.1300000008</v>
      </c>
      <c r="I231" s="77">
        <v>7649430.04</v>
      </c>
      <c r="J231" s="78">
        <f>J232+J233</f>
        <v>7236239.54</v>
      </c>
      <c r="K231" s="79">
        <f>K237+K243+K248+K255+K261+K267+K273+K279+K285+K291</f>
        <v>8954327.3400000017</v>
      </c>
      <c r="L231" s="80">
        <f>L237+L243+L249+L255+L261+L267+L273+L279+L285+L291</f>
        <v>7865192.580000001</v>
      </c>
      <c r="M231" s="77">
        <f>M232+M233</f>
        <v>8196613.0800000001</v>
      </c>
      <c r="N231" s="79">
        <f>N232+N233</f>
        <v>9031759.0500000007</v>
      </c>
      <c r="O231" s="79">
        <f>O237+O243+O249+O255+O261+O267+O273+O279+O285+O291+O297</f>
        <v>8964766.0899999999</v>
      </c>
      <c r="P231" s="79">
        <f>P232+P233</f>
        <v>10985490.99</v>
      </c>
      <c r="Q231" s="50">
        <f>Q232+Q233</f>
        <v>10662132.02</v>
      </c>
      <c r="R231" s="50">
        <f>R232+R233</f>
        <v>12773094.74</v>
      </c>
      <c r="S231" s="52">
        <f>S232+S233</f>
        <v>10792961.689999999</v>
      </c>
      <c r="T231" s="54">
        <f>T232+T233</f>
        <v>10579910.609999999</v>
      </c>
      <c r="U231" s="153"/>
      <c r="V231" s="132"/>
      <c r="W231" s="132"/>
      <c r="X231" s="132"/>
      <c r="Y231" s="132"/>
      <c r="Z231" s="132"/>
      <c r="AA231" s="132"/>
      <c r="AB231" s="132"/>
      <c r="AC231" s="138"/>
      <c r="AD231" s="138"/>
      <c r="AE231" s="132"/>
      <c r="AF231" s="138"/>
      <c r="AG231" s="132"/>
      <c r="AH231" s="132"/>
      <c r="AI231" s="67"/>
      <c r="AJ231" s="132"/>
    </row>
    <row r="232" spans="1:36" ht="64.5" thickBot="1">
      <c r="A232" s="170"/>
      <c r="B232" s="132"/>
      <c r="C232" s="132"/>
      <c r="D232" s="132"/>
      <c r="E232" s="132"/>
      <c r="F232" s="76" t="s">
        <v>6</v>
      </c>
      <c r="G232" s="71">
        <f t="shared" si="101"/>
        <v>118407403.83</v>
      </c>
      <c r="H232" s="77">
        <v>8316790.1299999999</v>
      </c>
      <c r="I232" s="77">
        <v>7446923.04</v>
      </c>
      <c r="J232" s="78">
        <f>7063036.54-9700</f>
        <v>7053336.54</v>
      </c>
      <c r="K232" s="79">
        <f>K238+K244+K250+K256+K262+K268+K274+K280+K286+K292</f>
        <v>8777558.3400000017</v>
      </c>
      <c r="L232" s="80">
        <f>L238+L244+L250+L256+L262+L268+L274++L280+L286+L292</f>
        <v>7654274.580000001</v>
      </c>
      <c r="M232" s="77">
        <f>M238+M244+M250+M256+M262+M268+M274+M280+M286+M292</f>
        <v>7979568.0800000001</v>
      </c>
      <c r="N232" s="79">
        <f>N238+N244+N256+N262+N268+N274+N280+N286+N292</f>
        <v>8779271.0500000007</v>
      </c>
      <c r="O232" s="79">
        <f>O238+O244+O250++O256+O262+O268+O274+O280+O286+O292+O298</f>
        <v>8698816.0899999999</v>
      </c>
      <c r="P232" s="79">
        <f>P238+P244+P250+P256+P262+P268+P274+P280+P286+P292+P298</f>
        <v>10700258.99</v>
      </c>
      <c r="Q232" s="50">
        <f>Q238+Q244+Q250+Q256+Q262+Q268+Q274+Q280+Q286+Q292+Q298+Q304</f>
        <v>10141589.949999999</v>
      </c>
      <c r="R232" s="50">
        <f>R238+R244+R250+R256+R262+R268+R274+R280+R286+R292</f>
        <v>12384384.74</v>
      </c>
      <c r="S232" s="52">
        <f>S238+S244+S250+S256+S262+S268+S274+S280+S286+S292</f>
        <v>10364211.689999999</v>
      </c>
      <c r="T232" s="54">
        <f>T238+T244+T250+T256+T262+T268+T274+T280+T286+T292</f>
        <v>10110420.609999999</v>
      </c>
      <c r="U232" s="153"/>
      <c r="V232" s="132"/>
      <c r="W232" s="132"/>
      <c r="X232" s="132"/>
      <c r="Y232" s="132"/>
      <c r="Z232" s="132"/>
      <c r="AA232" s="132"/>
      <c r="AB232" s="132"/>
      <c r="AC232" s="138"/>
      <c r="AD232" s="138"/>
      <c r="AE232" s="132"/>
      <c r="AF232" s="138"/>
      <c r="AG232" s="132"/>
      <c r="AH232" s="132"/>
      <c r="AI232" s="67"/>
      <c r="AJ232" s="132"/>
    </row>
    <row r="233" spans="1:36" ht="64.5" thickBot="1">
      <c r="A233" s="170"/>
      <c r="B233" s="132"/>
      <c r="C233" s="132"/>
      <c r="D233" s="132"/>
      <c r="E233" s="132"/>
      <c r="F233" s="76" t="s">
        <v>7</v>
      </c>
      <c r="G233" s="71">
        <f t="shared" si="101"/>
        <v>3780446.07</v>
      </c>
      <c r="H233" s="77">
        <v>179142</v>
      </c>
      <c r="I233" s="77">
        <v>202507</v>
      </c>
      <c r="J233" s="78">
        <v>182903</v>
      </c>
      <c r="K233" s="79">
        <v>176769</v>
      </c>
      <c r="L233" s="80">
        <f>21646+189272</f>
        <v>210918</v>
      </c>
      <c r="M233" s="77">
        <f t="shared" ref="M233:R233" si="102">M251</f>
        <v>217045</v>
      </c>
      <c r="N233" s="79">
        <f t="shared" si="102"/>
        <v>252488</v>
      </c>
      <c r="O233" s="79">
        <f t="shared" si="102"/>
        <v>265950</v>
      </c>
      <c r="P233" s="79">
        <f t="shared" si="102"/>
        <v>285232</v>
      </c>
      <c r="Q233" s="50">
        <f>Q251+Q305</f>
        <v>520542.07</v>
      </c>
      <c r="R233" s="50">
        <f t="shared" si="102"/>
        <v>388710</v>
      </c>
      <c r="S233" s="52">
        <f t="shared" ref="S233:T233" si="103">S251</f>
        <v>428750</v>
      </c>
      <c r="T233" s="54">
        <f t="shared" si="103"/>
        <v>469490</v>
      </c>
      <c r="U233" s="153"/>
      <c r="V233" s="132"/>
      <c r="W233" s="132"/>
      <c r="X233" s="132"/>
      <c r="Y233" s="132"/>
      <c r="Z233" s="132"/>
      <c r="AA233" s="132"/>
      <c r="AB233" s="132"/>
      <c r="AC233" s="138"/>
      <c r="AD233" s="138"/>
      <c r="AE233" s="132"/>
      <c r="AF233" s="138"/>
      <c r="AG233" s="132"/>
      <c r="AH233" s="132"/>
      <c r="AI233" s="67"/>
      <c r="AJ233" s="132"/>
    </row>
    <row r="234" spans="1:36" ht="51.75" thickBot="1">
      <c r="A234" s="170"/>
      <c r="B234" s="132"/>
      <c r="C234" s="132"/>
      <c r="D234" s="132"/>
      <c r="E234" s="132"/>
      <c r="F234" s="76" t="s">
        <v>8</v>
      </c>
      <c r="G234" s="77"/>
      <c r="H234" s="77"/>
      <c r="I234" s="77"/>
      <c r="J234" s="78"/>
      <c r="K234" s="79"/>
      <c r="L234" s="80"/>
      <c r="M234" s="77"/>
      <c r="N234" s="79"/>
      <c r="O234" s="79"/>
      <c r="P234" s="79"/>
      <c r="Q234" s="50"/>
      <c r="R234" s="50"/>
      <c r="S234" s="52"/>
      <c r="T234" s="53"/>
      <c r="U234" s="153"/>
      <c r="V234" s="132"/>
      <c r="W234" s="132"/>
      <c r="X234" s="132"/>
      <c r="Y234" s="132"/>
      <c r="Z234" s="132"/>
      <c r="AA234" s="132"/>
      <c r="AB234" s="132"/>
      <c r="AC234" s="138"/>
      <c r="AD234" s="138"/>
      <c r="AE234" s="132"/>
      <c r="AF234" s="138"/>
      <c r="AG234" s="132"/>
      <c r="AH234" s="132"/>
      <c r="AI234" s="67"/>
      <c r="AJ234" s="132"/>
    </row>
    <row r="235" spans="1:36" ht="26.25" thickBot="1">
      <c r="A235" s="171"/>
      <c r="B235" s="133"/>
      <c r="C235" s="133"/>
      <c r="D235" s="133"/>
      <c r="E235" s="133"/>
      <c r="F235" s="76" t="s">
        <v>9</v>
      </c>
      <c r="G235" s="77"/>
      <c r="H235" s="77"/>
      <c r="I235" s="77"/>
      <c r="J235" s="78"/>
      <c r="K235" s="79"/>
      <c r="L235" s="80"/>
      <c r="M235" s="77"/>
      <c r="N235" s="79"/>
      <c r="O235" s="79"/>
      <c r="P235" s="79"/>
      <c r="Q235" s="50"/>
      <c r="R235" s="50"/>
      <c r="S235" s="52"/>
      <c r="T235" s="54"/>
      <c r="U235" s="154"/>
      <c r="V235" s="133"/>
      <c r="W235" s="133"/>
      <c r="X235" s="133"/>
      <c r="Y235" s="133"/>
      <c r="Z235" s="133"/>
      <c r="AA235" s="133"/>
      <c r="AB235" s="133"/>
      <c r="AC235" s="139"/>
      <c r="AD235" s="139"/>
      <c r="AE235" s="133"/>
      <c r="AF235" s="139"/>
      <c r="AG235" s="133"/>
      <c r="AH235" s="133"/>
      <c r="AI235" s="68"/>
      <c r="AJ235" s="133"/>
    </row>
    <row r="236" spans="1:36" ht="12.75" customHeight="1" thickBot="1">
      <c r="A236" s="158" t="s">
        <v>109</v>
      </c>
      <c r="B236" s="131" t="s">
        <v>41</v>
      </c>
      <c r="C236" s="131">
        <v>2014</v>
      </c>
      <c r="D236" s="131">
        <v>2025</v>
      </c>
      <c r="E236" s="131"/>
      <c r="F236" s="70" t="s">
        <v>4</v>
      </c>
      <c r="G236" s="71">
        <f>H236+I236+J236+K236+L236++M236+N236+O236+P236+Q236+R236+S236+T236</f>
        <v>38544092.530000001</v>
      </c>
      <c r="H236" s="71">
        <v>3467742.59</v>
      </c>
      <c r="I236" s="71">
        <v>2660563.5699999998</v>
      </c>
      <c r="J236" s="72">
        <f t="shared" ref="J236:O237" si="104">J237</f>
        <v>2204090.37</v>
      </c>
      <c r="K236" s="73">
        <f t="shared" si="104"/>
        <v>2293817.11</v>
      </c>
      <c r="L236" s="74">
        <f t="shared" si="104"/>
        <v>2361712.86</v>
      </c>
      <c r="M236" s="71">
        <f t="shared" si="104"/>
        <v>2428343.13</v>
      </c>
      <c r="N236" s="73">
        <f t="shared" si="104"/>
        <v>2113487.06</v>
      </c>
      <c r="O236" s="73">
        <f t="shared" si="104"/>
        <v>2616617.89</v>
      </c>
      <c r="P236" s="73">
        <f t="shared" ref="P236:T237" si="105">P237</f>
        <v>3811946.85</v>
      </c>
      <c r="Q236" s="42">
        <f t="shared" si="105"/>
        <v>3364437.17</v>
      </c>
      <c r="R236" s="42">
        <f t="shared" si="105"/>
        <v>3795651.31</v>
      </c>
      <c r="S236" s="65">
        <f t="shared" si="105"/>
        <v>3715341.31</v>
      </c>
      <c r="T236" s="47">
        <f t="shared" si="105"/>
        <v>3710341.31</v>
      </c>
      <c r="U236" s="172" t="s">
        <v>42</v>
      </c>
      <c r="V236" s="131" t="s">
        <v>43</v>
      </c>
      <c r="W236" s="131">
        <v>100</v>
      </c>
      <c r="X236" s="131">
        <v>100</v>
      </c>
      <c r="Y236" s="131">
        <v>100</v>
      </c>
      <c r="Z236" s="131">
        <v>100</v>
      </c>
      <c r="AA236" s="131">
        <v>100</v>
      </c>
      <c r="AB236" s="131">
        <v>92</v>
      </c>
      <c r="AC236" s="137">
        <v>100</v>
      </c>
      <c r="AD236" s="137">
        <v>100</v>
      </c>
      <c r="AE236" s="131">
        <v>100</v>
      </c>
      <c r="AF236" s="137">
        <v>100</v>
      </c>
      <c r="AG236" s="131">
        <v>100</v>
      </c>
      <c r="AH236" s="131"/>
      <c r="AI236" s="66"/>
      <c r="AJ236" s="131"/>
    </row>
    <row r="237" spans="1:36" ht="51.75" thickBot="1">
      <c r="A237" s="159"/>
      <c r="B237" s="132"/>
      <c r="C237" s="132"/>
      <c r="D237" s="132"/>
      <c r="E237" s="132"/>
      <c r="F237" s="76" t="s">
        <v>5</v>
      </c>
      <c r="G237" s="71">
        <f t="shared" ref="G237:G238" si="106">H237+I237+J237+K237+L237++M237+N237+O237+P237+Q237+R237+S237+T237</f>
        <v>38544092.530000001</v>
      </c>
      <c r="H237" s="77">
        <v>3467742.59</v>
      </c>
      <c r="I237" s="77">
        <v>2660563.5699999998</v>
      </c>
      <c r="J237" s="78">
        <f t="shared" si="104"/>
        <v>2204090.37</v>
      </c>
      <c r="K237" s="79">
        <f t="shared" si="104"/>
        <v>2293817.11</v>
      </c>
      <c r="L237" s="80">
        <f t="shared" si="104"/>
        <v>2361712.86</v>
      </c>
      <c r="M237" s="77">
        <f t="shared" si="104"/>
        <v>2428343.13</v>
      </c>
      <c r="N237" s="79">
        <f t="shared" si="104"/>
        <v>2113487.06</v>
      </c>
      <c r="O237" s="79">
        <f t="shared" si="104"/>
        <v>2616617.89</v>
      </c>
      <c r="P237" s="79">
        <f t="shared" si="105"/>
        <v>3811946.85</v>
      </c>
      <c r="Q237" s="50">
        <f t="shared" si="105"/>
        <v>3364437.17</v>
      </c>
      <c r="R237" s="50">
        <f t="shared" si="105"/>
        <v>3795651.31</v>
      </c>
      <c r="S237" s="52">
        <f t="shared" si="105"/>
        <v>3715341.31</v>
      </c>
      <c r="T237" s="54">
        <f t="shared" si="105"/>
        <v>3710341.31</v>
      </c>
      <c r="U237" s="173"/>
      <c r="V237" s="132"/>
      <c r="W237" s="132"/>
      <c r="X237" s="132"/>
      <c r="Y237" s="132"/>
      <c r="Z237" s="132"/>
      <c r="AA237" s="132"/>
      <c r="AB237" s="132"/>
      <c r="AC237" s="138"/>
      <c r="AD237" s="138"/>
      <c r="AE237" s="132"/>
      <c r="AF237" s="138"/>
      <c r="AG237" s="132"/>
      <c r="AH237" s="132"/>
      <c r="AI237" s="67"/>
      <c r="AJ237" s="132"/>
    </row>
    <row r="238" spans="1:36" ht="64.5" thickBot="1">
      <c r="A238" s="159"/>
      <c r="B238" s="132"/>
      <c r="C238" s="132"/>
      <c r="D238" s="132"/>
      <c r="E238" s="132"/>
      <c r="F238" s="76" t="s">
        <v>6</v>
      </c>
      <c r="G238" s="71">
        <f t="shared" si="106"/>
        <v>38544092.530000001</v>
      </c>
      <c r="H238" s="77">
        <v>3467742.59</v>
      </c>
      <c r="I238" s="77">
        <v>2660563.5699999998</v>
      </c>
      <c r="J238" s="78">
        <v>2204090.37</v>
      </c>
      <c r="K238" s="79">
        <v>2293817.11</v>
      </c>
      <c r="L238" s="80">
        <v>2361712.86</v>
      </c>
      <c r="M238" s="77">
        <v>2428343.13</v>
      </c>
      <c r="N238" s="79">
        <v>2113487.06</v>
      </c>
      <c r="O238" s="79">
        <v>2616617.89</v>
      </c>
      <c r="P238" s="79">
        <v>3811946.85</v>
      </c>
      <c r="Q238" s="50">
        <v>3364437.17</v>
      </c>
      <c r="R238" s="50">
        <v>3795651.31</v>
      </c>
      <c r="S238" s="52">
        <v>3715341.31</v>
      </c>
      <c r="T238" s="128">
        <v>3710341.31</v>
      </c>
      <c r="U238" s="173"/>
      <c r="V238" s="132"/>
      <c r="W238" s="132"/>
      <c r="X238" s="132"/>
      <c r="Y238" s="132"/>
      <c r="Z238" s="132"/>
      <c r="AA238" s="132"/>
      <c r="AB238" s="132"/>
      <c r="AC238" s="138"/>
      <c r="AD238" s="138"/>
      <c r="AE238" s="132"/>
      <c r="AF238" s="138"/>
      <c r="AG238" s="132"/>
      <c r="AH238" s="132"/>
      <c r="AI238" s="67"/>
      <c r="AJ238" s="132"/>
    </row>
    <row r="239" spans="1:36" ht="64.5" thickBot="1">
      <c r="A239" s="159"/>
      <c r="B239" s="132"/>
      <c r="C239" s="132"/>
      <c r="D239" s="132"/>
      <c r="E239" s="132"/>
      <c r="F239" s="76" t="s">
        <v>7</v>
      </c>
      <c r="G239" s="77"/>
      <c r="H239" s="77"/>
      <c r="I239" s="77"/>
      <c r="J239" s="78"/>
      <c r="K239" s="79"/>
      <c r="L239" s="80"/>
      <c r="M239" s="77"/>
      <c r="N239" s="79"/>
      <c r="O239" s="79"/>
      <c r="P239" s="79"/>
      <c r="Q239" s="50"/>
      <c r="R239" s="50"/>
      <c r="S239" s="52"/>
      <c r="T239" s="54"/>
      <c r="U239" s="173"/>
      <c r="V239" s="132"/>
      <c r="W239" s="132"/>
      <c r="X239" s="132"/>
      <c r="Y239" s="132"/>
      <c r="Z239" s="132"/>
      <c r="AA239" s="132"/>
      <c r="AB239" s="132"/>
      <c r="AC239" s="138"/>
      <c r="AD239" s="138"/>
      <c r="AE239" s="132"/>
      <c r="AF239" s="138"/>
      <c r="AG239" s="132"/>
      <c r="AH239" s="132"/>
      <c r="AI239" s="67"/>
      <c r="AJ239" s="132"/>
    </row>
    <row r="240" spans="1:36" ht="51.75" thickBot="1">
      <c r="A240" s="159"/>
      <c r="B240" s="132"/>
      <c r="C240" s="132"/>
      <c r="D240" s="132"/>
      <c r="E240" s="132"/>
      <c r="F240" s="76" t="s">
        <v>8</v>
      </c>
      <c r="G240" s="77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54"/>
      <c r="U240" s="173"/>
      <c r="V240" s="132"/>
      <c r="W240" s="132"/>
      <c r="X240" s="132"/>
      <c r="Y240" s="132"/>
      <c r="Z240" s="132"/>
      <c r="AA240" s="132"/>
      <c r="AB240" s="132"/>
      <c r="AC240" s="138"/>
      <c r="AD240" s="138"/>
      <c r="AE240" s="132"/>
      <c r="AF240" s="138"/>
      <c r="AG240" s="132"/>
      <c r="AH240" s="132"/>
      <c r="AI240" s="67"/>
      <c r="AJ240" s="132"/>
    </row>
    <row r="241" spans="1:36" ht="26.25" thickBot="1">
      <c r="A241" s="160"/>
      <c r="B241" s="133"/>
      <c r="C241" s="133"/>
      <c r="D241" s="133"/>
      <c r="E241" s="133"/>
      <c r="F241" s="76" t="s">
        <v>9</v>
      </c>
      <c r="G241" s="77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174"/>
      <c r="V241" s="133"/>
      <c r="W241" s="133"/>
      <c r="X241" s="133"/>
      <c r="Y241" s="133"/>
      <c r="Z241" s="133"/>
      <c r="AA241" s="133"/>
      <c r="AB241" s="133"/>
      <c r="AC241" s="139"/>
      <c r="AD241" s="139"/>
      <c r="AE241" s="133"/>
      <c r="AF241" s="139"/>
      <c r="AG241" s="133"/>
      <c r="AH241" s="133"/>
      <c r="AI241" s="68"/>
      <c r="AJ241" s="133"/>
    </row>
    <row r="242" spans="1:36" ht="12.75" customHeight="1" thickBot="1">
      <c r="A242" s="169" t="s">
        <v>110</v>
      </c>
      <c r="B242" s="131" t="s">
        <v>44</v>
      </c>
      <c r="C242" s="131">
        <v>2014</v>
      </c>
      <c r="D242" s="131">
        <v>2025</v>
      </c>
      <c r="E242" s="131"/>
      <c r="F242" s="70" t="s">
        <v>4</v>
      </c>
      <c r="G242" s="71">
        <f>H242+I242+J242+K242+L242++M242+N242+O242+P242+Q242+R242+S242+T242</f>
        <v>74427739.140000001</v>
      </c>
      <c r="H242" s="71">
        <v>4720442.34</v>
      </c>
      <c r="I242" s="71">
        <v>4694551.07</v>
      </c>
      <c r="J242" s="72">
        <f t="shared" ref="J242:O243" si="107">J243</f>
        <v>4733515.1100000003</v>
      </c>
      <c r="K242" s="73">
        <f t="shared" si="107"/>
        <v>5238651.6900000004</v>
      </c>
      <c r="L242" s="74">
        <f t="shared" si="107"/>
        <v>4942285.03</v>
      </c>
      <c r="M242" s="71">
        <f t="shared" si="107"/>
        <v>5235840</v>
      </c>
      <c r="N242" s="73">
        <f t="shared" si="107"/>
        <v>5269092.67</v>
      </c>
      <c r="O242" s="73">
        <f t="shared" si="107"/>
        <v>5417248.2000000002</v>
      </c>
      <c r="P242" s="73">
        <f t="shared" ref="P242:T243" si="108">P243</f>
        <v>6496777.1399999997</v>
      </c>
      <c r="Q242" s="42">
        <f t="shared" si="108"/>
        <v>6699652.7800000003</v>
      </c>
      <c r="R242" s="42">
        <f t="shared" si="108"/>
        <v>8482733.4299999997</v>
      </c>
      <c r="S242" s="65">
        <f t="shared" si="108"/>
        <v>6372870.3799999999</v>
      </c>
      <c r="T242" s="47">
        <f t="shared" si="108"/>
        <v>6124079.2999999998</v>
      </c>
      <c r="U242" s="172" t="s">
        <v>45</v>
      </c>
      <c r="V242" s="131" t="s">
        <v>43</v>
      </c>
      <c r="W242" s="232">
        <f>(X242+Y242+Z242+AA242+AB242+AD242+AE242)/7</f>
        <v>97.285714285714292</v>
      </c>
      <c r="X242" s="131">
        <v>97</v>
      </c>
      <c r="Y242" s="131">
        <v>95</v>
      </c>
      <c r="Z242" s="131">
        <v>100</v>
      </c>
      <c r="AA242" s="131">
        <v>100</v>
      </c>
      <c r="AB242" s="131">
        <v>89</v>
      </c>
      <c r="AC242" s="137">
        <v>100</v>
      </c>
      <c r="AD242" s="137">
        <v>100</v>
      </c>
      <c r="AE242" s="131">
        <v>100</v>
      </c>
      <c r="AF242" s="137">
        <v>100</v>
      </c>
      <c r="AG242" s="131">
        <v>100</v>
      </c>
      <c r="AH242" s="131"/>
      <c r="AI242" s="66"/>
      <c r="AJ242" s="131"/>
    </row>
    <row r="243" spans="1:36" ht="51.75" thickBot="1">
      <c r="A243" s="170"/>
      <c r="B243" s="132"/>
      <c r="C243" s="132"/>
      <c r="D243" s="132"/>
      <c r="E243" s="132"/>
      <c r="F243" s="76" t="s">
        <v>5</v>
      </c>
      <c r="G243" s="71">
        <f t="shared" ref="G243:G244" si="109">H243+I243+J243+K243+L243++M243+N243+O243+P243+Q243+R243+S243+T243</f>
        <v>74427739.140000001</v>
      </c>
      <c r="H243" s="77">
        <v>4720442.34</v>
      </c>
      <c r="I243" s="77">
        <v>4694551.07</v>
      </c>
      <c r="J243" s="78">
        <f t="shared" si="107"/>
        <v>4733515.1100000003</v>
      </c>
      <c r="K243" s="79">
        <f t="shared" si="107"/>
        <v>5238651.6900000004</v>
      </c>
      <c r="L243" s="80">
        <f t="shared" si="107"/>
        <v>4942285.03</v>
      </c>
      <c r="M243" s="77">
        <f t="shared" si="107"/>
        <v>5235840</v>
      </c>
      <c r="N243" s="79">
        <f t="shared" si="107"/>
        <v>5269092.67</v>
      </c>
      <c r="O243" s="79">
        <f t="shared" si="107"/>
        <v>5417248.2000000002</v>
      </c>
      <c r="P243" s="79">
        <f t="shared" si="108"/>
        <v>6496777.1399999997</v>
      </c>
      <c r="Q243" s="50">
        <f t="shared" si="108"/>
        <v>6699652.7800000003</v>
      </c>
      <c r="R243" s="50">
        <f t="shared" si="108"/>
        <v>8482733.4299999997</v>
      </c>
      <c r="S243" s="52">
        <f t="shared" si="108"/>
        <v>6372870.3799999999</v>
      </c>
      <c r="T243" s="54">
        <f t="shared" si="108"/>
        <v>6124079.2999999998</v>
      </c>
      <c r="U243" s="173"/>
      <c r="V243" s="132"/>
      <c r="W243" s="233"/>
      <c r="X243" s="132"/>
      <c r="Y243" s="132"/>
      <c r="Z243" s="132"/>
      <c r="AA243" s="132"/>
      <c r="AB243" s="132"/>
      <c r="AC243" s="138"/>
      <c r="AD243" s="138"/>
      <c r="AE243" s="132"/>
      <c r="AF243" s="138"/>
      <c r="AG243" s="132"/>
      <c r="AH243" s="132"/>
      <c r="AI243" s="67"/>
      <c r="AJ243" s="132"/>
    </row>
    <row r="244" spans="1:36" ht="64.5" thickBot="1">
      <c r="A244" s="170"/>
      <c r="B244" s="132"/>
      <c r="C244" s="132"/>
      <c r="D244" s="132"/>
      <c r="E244" s="132"/>
      <c r="F244" s="76" t="s">
        <v>6</v>
      </c>
      <c r="G244" s="71">
        <f t="shared" si="109"/>
        <v>74427739.140000001</v>
      </c>
      <c r="H244" s="77">
        <v>4720442.34</v>
      </c>
      <c r="I244" s="77">
        <v>4694551.07</v>
      </c>
      <c r="J244" s="78">
        <v>4733515.1100000003</v>
      </c>
      <c r="K244" s="79">
        <v>5238651.6900000004</v>
      </c>
      <c r="L244" s="80">
        <v>4942285.03</v>
      </c>
      <c r="M244" s="77">
        <f>4736080-34140+533900</f>
        <v>5235840</v>
      </c>
      <c r="N244" s="79">
        <v>5269092.67</v>
      </c>
      <c r="O244" s="79">
        <v>5417248.2000000002</v>
      </c>
      <c r="P244" s="79">
        <v>6496777.1399999997</v>
      </c>
      <c r="Q244" s="50">
        <v>6699652.7800000003</v>
      </c>
      <c r="R244" s="50">
        <v>8482733.4299999997</v>
      </c>
      <c r="S244" s="52">
        <v>6372870.3799999999</v>
      </c>
      <c r="T244" s="128">
        <v>6124079.2999999998</v>
      </c>
      <c r="U244" s="173"/>
      <c r="V244" s="132"/>
      <c r="W244" s="233"/>
      <c r="X244" s="132"/>
      <c r="Y244" s="132"/>
      <c r="Z244" s="132"/>
      <c r="AA244" s="132"/>
      <c r="AB244" s="132"/>
      <c r="AC244" s="138"/>
      <c r="AD244" s="138"/>
      <c r="AE244" s="132"/>
      <c r="AF244" s="138"/>
      <c r="AG244" s="132"/>
      <c r="AH244" s="132"/>
      <c r="AI244" s="67"/>
      <c r="AJ244" s="132"/>
    </row>
    <row r="245" spans="1:36" ht="64.5" thickBot="1">
      <c r="A245" s="170"/>
      <c r="B245" s="132"/>
      <c r="C245" s="132"/>
      <c r="D245" s="132"/>
      <c r="E245" s="132"/>
      <c r="F245" s="76" t="s">
        <v>7</v>
      </c>
      <c r="G245" s="77"/>
      <c r="H245" s="77"/>
      <c r="I245" s="77"/>
      <c r="J245" s="78"/>
      <c r="K245" s="79"/>
      <c r="L245" s="80"/>
      <c r="M245" s="77"/>
      <c r="N245" s="79"/>
      <c r="O245" s="79"/>
      <c r="P245" s="79"/>
      <c r="Q245" s="50"/>
      <c r="R245" s="50"/>
      <c r="S245" s="52"/>
      <c r="T245" s="54"/>
      <c r="U245" s="173"/>
      <c r="V245" s="132"/>
      <c r="W245" s="233"/>
      <c r="X245" s="132"/>
      <c r="Y245" s="132"/>
      <c r="Z245" s="132"/>
      <c r="AA245" s="132"/>
      <c r="AB245" s="132"/>
      <c r="AC245" s="138"/>
      <c r="AD245" s="138"/>
      <c r="AE245" s="132"/>
      <c r="AF245" s="138"/>
      <c r="AG245" s="132"/>
      <c r="AH245" s="132"/>
      <c r="AI245" s="67"/>
      <c r="AJ245" s="132"/>
    </row>
    <row r="246" spans="1:36" ht="51.75" thickBot="1">
      <c r="A246" s="170"/>
      <c r="B246" s="132"/>
      <c r="C246" s="132"/>
      <c r="D246" s="132"/>
      <c r="E246" s="132"/>
      <c r="F246" s="76" t="s">
        <v>8</v>
      </c>
      <c r="G246" s="77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54"/>
      <c r="U246" s="173"/>
      <c r="V246" s="132"/>
      <c r="W246" s="233"/>
      <c r="X246" s="132"/>
      <c r="Y246" s="132"/>
      <c r="Z246" s="132"/>
      <c r="AA246" s="132"/>
      <c r="AB246" s="132"/>
      <c r="AC246" s="138"/>
      <c r="AD246" s="138"/>
      <c r="AE246" s="132"/>
      <c r="AF246" s="138"/>
      <c r="AG246" s="132"/>
      <c r="AH246" s="132"/>
      <c r="AI246" s="67"/>
      <c r="AJ246" s="132"/>
    </row>
    <row r="247" spans="1:36" ht="26.25" thickBot="1">
      <c r="A247" s="171"/>
      <c r="B247" s="133"/>
      <c r="C247" s="133"/>
      <c r="D247" s="133"/>
      <c r="E247" s="133"/>
      <c r="F247" s="94" t="s">
        <v>9</v>
      </c>
      <c r="G247" s="95"/>
      <c r="H247" s="95"/>
      <c r="I247" s="95"/>
      <c r="J247" s="96"/>
      <c r="K247" s="97"/>
      <c r="L247" s="98"/>
      <c r="M247" s="95"/>
      <c r="N247" s="97"/>
      <c r="O247" s="97"/>
      <c r="P247" s="97"/>
      <c r="Q247" s="57"/>
      <c r="R247" s="57"/>
      <c r="S247" s="59"/>
      <c r="T247" s="127"/>
      <c r="U247" s="174"/>
      <c r="V247" s="133"/>
      <c r="W247" s="234"/>
      <c r="X247" s="133"/>
      <c r="Y247" s="133"/>
      <c r="Z247" s="133"/>
      <c r="AA247" s="133"/>
      <c r="AB247" s="133"/>
      <c r="AC247" s="139"/>
      <c r="AD247" s="139"/>
      <c r="AE247" s="133"/>
      <c r="AF247" s="139"/>
      <c r="AG247" s="133"/>
      <c r="AH247" s="133"/>
      <c r="AI247" s="68"/>
      <c r="AJ247" s="133"/>
    </row>
    <row r="248" spans="1:36" ht="43.5" customHeight="1" thickBot="1">
      <c r="A248" s="169" t="s">
        <v>111</v>
      </c>
      <c r="B248" s="131" t="s">
        <v>46</v>
      </c>
      <c r="C248" s="131">
        <v>2014</v>
      </c>
      <c r="D248" s="131">
        <v>2025</v>
      </c>
      <c r="E248" s="131"/>
      <c r="F248" s="99" t="s">
        <v>4</v>
      </c>
      <c r="G248" s="100">
        <f>H248+I248+J248+K248+L248++M248+N248+O248+P248+Q248+R248+S248+T248</f>
        <v>3586003</v>
      </c>
      <c r="H248" s="101">
        <v>179142</v>
      </c>
      <c r="I248" s="101">
        <v>202507</v>
      </c>
      <c r="J248" s="102">
        <v>182903</v>
      </c>
      <c r="K248" s="103">
        <f t="shared" ref="K248:T248" si="110">K249</f>
        <v>176769</v>
      </c>
      <c r="L248" s="104">
        <f t="shared" si="110"/>
        <v>210918</v>
      </c>
      <c r="M248" s="101">
        <f t="shared" si="110"/>
        <v>217045</v>
      </c>
      <c r="N248" s="103">
        <f t="shared" si="110"/>
        <v>252488</v>
      </c>
      <c r="O248" s="103">
        <f t="shared" si="110"/>
        <v>265950</v>
      </c>
      <c r="P248" s="103">
        <f t="shared" si="110"/>
        <v>285232</v>
      </c>
      <c r="Q248" s="61">
        <f t="shared" si="110"/>
        <v>326099</v>
      </c>
      <c r="R248" s="61">
        <f t="shared" si="110"/>
        <v>388710</v>
      </c>
      <c r="S248" s="63">
        <f t="shared" si="110"/>
        <v>428750</v>
      </c>
      <c r="T248" s="47">
        <f t="shared" si="110"/>
        <v>469490</v>
      </c>
      <c r="U248" s="172" t="s">
        <v>45</v>
      </c>
      <c r="V248" s="131" t="s">
        <v>43</v>
      </c>
      <c r="W248" s="131">
        <v>100</v>
      </c>
      <c r="X248" s="131">
        <v>100</v>
      </c>
      <c r="Y248" s="131">
        <v>100</v>
      </c>
      <c r="Z248" s="131">
        <v>100</v>
      </c>
      <c r="AA248" s="131">
        <v>100</v>
      </c>
      <c r="AB248" s="131">
        <v>100</v>
      </c>
      <c r="AC248" s="137">
        <v>100</v>
      </c>
      <c r="AD248" s="137">
        <v>100</v>
      </c>
      <c r="AE248" s="131">
        <v>100</v>
      </c>
      <c r="AF248" s="137">
        <v>100</v>
      </c>
      <c r="AG248" s="131">
        <v>100</v>
      </c>
      <c r="AH248" s="131"/>
      <c r="AI248" s="66"/>
      <c r="AJ248" s="131"/>
    </row>
    <row r="249" spans="1:36" ht="51.75" thickBot="1">
      <c r="A249" s="170"/>
      <c r="B249" s="132"/>
      <c r="C249" s="132"/>
      <c r="D249" s="132"/>
      <c r="E249" s="132"/>
      <c r="F249" s="76" t="s">
        <v>5</v>
      </c>
      <c r="G249" s="100">
        <f t="shared" ref="G249:G251" si="111">H249+I249+J249+K249+L249++M249+N249+O249+P249+Q249+R249+S249+T249</f>
        <v>3586003</v>
      </c>
      <c r="H249" s="77">
        <v>179142</v>
      </c>
      <c r="I249" s="77">
        <v>202507</v>
      </c>
      <c r="J249" s="78">
        <v>182903</v>
      </c>
      <c r="K249" s="79">
        <f t="shared" ref="K249:P249" si="112">K251</f>
        <v>176769</v>
      </c>
      <c r="L249" s="80">
        <f t="shared" si="112"/>
        <v>210918</v>
      </c>
      <c r="M249" s="77">
        <f t="shared" si="112"/>
        <v>217045</v>
      </c>
      <c r="N249" s="79">
        <f t="shared" si="112"/>
        <v>252488</v>
      </c>
      <c r="O249" s="79">
        <f t="shared" si="112"/>
        <v>265950</v>
      </c>
      <c r="P249" s="79">
        <f t="shared" si="112"/>
        <v>285232</v>
      </c>
      <c r="Q249" s="50">
        <f t="shared" ref="Q249" si="113">Q251</f>
        <v>326099</v>
      </c>
      <c r="R249" s="50">
        <f t="shared" ref="R249:S249" si="114">R251</f>
        <v>388710</v>
      </c>
      <c r="S249" s="52">
        <f t="shared" si="114"/>
        <v>428750</v>
      </c>
      <c r="T249" s="54">
        <f t="shared" ref="T249" si="115">T251</f>
        <v>469490</v>
      </c>
      <c r="U249" s="173"/>
      <c r="V249" s="132"/>
      <c r="W249" s="132"/>
      <c r="X249" s="132"/>
      <c r="Y249" s="132"/>
      <c r="Z249" s="132"/>
      <c r="AA249" s="132"/>
      <c r="AB249" s="132"/>
      <c r="AC249" s="138"/>
      <c r="AD249" s="138"/>
      <c r="AE249" s="132"/>
      <c r="AF249" s="138"/>
      <c r="AG249" s="132"/>
      <c r="AH249" s="132"/>
      <c r="AI249" s="67"/>
      <c r="AJ249" s="132"/>
    </row>
    <row r="250" spans="1:36" ht="64.5" thickBot="1">
      <c r="A250" s="170"/>
      <c r="B250" s="132"/>
      <c r="C250" s="132"/>
      <c r="D250" s="132"/>
      <c r="E250" s="132"/>
      <c r="F250" s="76" t="s">
        <v>6</v>
      </c>
      <c r="G250" s="100">
        <f t="shared" si="111"/>
        <v>0</v>
      </c>
      <c r="H250" s="77">
        <v>0</v>
      </c>
      <c r="I250" s="77">
        <v>0</v>
      </c>
      <c r="J250" s="78">
        <v>0</v>
      </c>
      <c r="K250" s="79">
        <v>0</v>
      </c>
      <c r="L250" s="80">
        <v>0</v>
      </c>
      <c r="M250" s="77">
        <v>0</v>
      </c>
      <c r="N250" s="79">
        <v>0</v>
      </c>
      <c r="O250" s="79">
        <v>0</v>
      </c>
      <c r="P250" s="79">
        <v>0</v>
      </c>
      <c r="Q250" s="50">
        <v>0</v>
      </c>
      <c r="R250" s="50">
        <v>0</v>
      </c>
      <c r="S250" s="52">
        <v>0</v>
      </c>
      <c r="T250" s="128">
        <v>0</v>
      </c>
      <c r="U250" s="173"/>
      <c r="V250" s="132"/>
      <c r="W250" s="132"/>
      <c r="X250" s="132"/>
      <c r="Y250" s="132"/>
      <c r="Z250" s="132"/>
      <c r="AA250" s="132"/>
      <c r="AB250" s="132"/>
      <c r="AC250" s="138"/>
      <c r="AD250" s="138"/>
      <c r="AE250" s="132"/>
      <c r="AF250" s="138"/>
      <c r="AG250" s="132"/>
      <c r="AH250" s="132"/>
      <c r="AI250" s="67"/>
      <c r="AJ250" s="132"/>
    </row>
    <row r="251" spans="1:36" ht="64.5" thickBot="1">
      <c r="A251" s="170"/>
      <c r="B251" s="132"/>
      <c r="C251" s="132"/>
      <c r="D251" s="132"/>
      <c r="E251" s="132"/>
      <c r="F251" s="76" t="s">
        <v>7</v>
      </c>
      <c r="G251" s="100">
        <f t="shared" si="111"/>
        <v>3586003</v>
      </c>
      <c r="H251" s="77">
        <v>179142</v>
      </c>
      <c r="I251" s="77">
        <v>202507</v>
      </c>
      <c r="J251" s="78">
        <v>182903</v>
      </c>
      <c r="K251" s="79">
        <v>176769</v>
      </c>
      <c r="L251" s="80">
        <f>189272+21646</f>
        <v>210918</v>
      </c>
      <c r="M251" s="77">
        <v>217045</v>
      </c>
      <c r="N251" s="79">
        <v>252488</v>
      </c>
      <c r="O251" s="79">
        <v>265950</v>
      </c>
      <c r="P251" s="79">
        <v>285232</v>
      </c>
      <c r="Q251" s="50">
        <v>326099</v>
      </c>
      <c r="R251" s="50">
        <v>388710</v>
      </c>
      <c r="S251" s="52">
        <v>428750</v>
      </c>
      <c r="T251" s="54">
        <v>469490</v>
      </c>
      <c r="U251" s="173"/>
      <c r="V251" s="132"/>
      <c r="W251" s="132"/>
      <c r="X251" s="132"/>
      <c r="Y251" s="132"/>
      <c r="Z251" s="132"/>
      <c r="AA251" s="132"/>
      <c r="AB251" s="132"/>
      <c r="AC251" s="138"/>
      <c r="AD251" s="138"/>
      <c r="AE251" s="132"/>
      <c r="AF251" s="138"/>
      <c r="AG251" s="132"/>
      <c r="AH251" s="132"/>
      <c r="AI251" s="67"/>
      <c r="AJ251" s="132"/>
    </row>
    <row r="252" spans="1:36" ht="51.75" thickBot="1">
      <c r="A252" s="170"/>
      <c r="B252" s="132"/>
      <c r="C252" s="132"/>
      <c r="D252" s="132"/>
      <c r="E252" s="132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173"/>
      <c r="V252" s="132"/>
      <c r="W252" s="132"/>
      <c r="X252" s="132"/>
      <c r="Y252" s="132"/>
      <c r="Z252" s="132"/>
      <c r="AA252" s="132"/>
      <c r="AB252" s="132"/>
      <c r="AC252" s="138"/>
      <c r="AD252" s="138"/>
      <c r="AE252" s="132"/>
      <c r="AF252" s="138"/>
      <c r="AG252" s="132"/>
      <c r="AH252" s="132"/>
      <c r="AI252" s="67"/>
      <c r="AJ252" s="132"/>
    </row>
    <row r="253" spans="1:36" ht="80.25" customHeight="1" thickBot="1">
      <c r="A253" s="171"/>
      <c r="B253" s="133"/>
      <c r="C253" s="133"/>
      <c r="D253" s="133"/>
      <c r="E253" s="133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174"/>
      <c r="V253" s="133"/>
      <c r="W253" s="133"/>
      <c r="X253" s="133"/>
      <c r="Y253" s="133"/>
      <c r="Z253" s="133"/>
      <c r="AA253" s="133"/>
      <c r="AB253" s="133"/>
      <c r="AC253" s="139"/>
      <c r="AD253" s="139"/>
      <c r="AE253" s="133"/>
      <c r="AF253" s="139"/>
      <c r="AG253" s="133"/>
      <c r="AH253" s="133"/>
      <c r="AI253" s="68"/>
      <c r="AJ253" s="133"/>
    </row>
    <row r="254" spans="1:36" ht="12.75" customHeight="1" thickBot="1">
      <c r="A254" s="169" t="s">
        <v>112</v>
      </c>
      <c r="B254" s="131" t="s">
        <v>47</v>
      </c>
      <c r="C254" s="131">
        <v>2014</v>
      </c>
      <c r="D254" s="131">
        <v>2025</v>
      </c>
      <c r="E254" s="131"/>
      <c r="F254" s="70" t="s">
        <v>4</v>
      </c>
      <c r="G254" s="71">
        <f>H254+I254+J254+K254+L254++M254+N254+O254+P254+Q254+R254+S254+T254</f>
        <v>621835</v>
      </c>
      <c r="H254" s="71">
        <v>0</v>
      </c>
      <c r="I254" s="71">
        <v>0</v>
      </c>
      <c r="J254" s="72">
        <v>0</v>
      </c>
      <c r="K254" s="73">
        <f t="shared" ref="K254:M255" si="116">K255</f>
        <v>0</v>
      </c>
      <c r="L254" s="74">
        <f t="shared" si="116"/>
        <v>0</v>
      </c>
      <c r="M254" s="71">
        <f t="shared" si="116"/>
        <v>210000</v>
      </c>
      <c r="N254" s="73">
        <f t="shared" ref="N254:T255" si="117">N255</f>
        <v>0</v>
      </c>
      <c r="O254" s="73">
        <f t="shared" si="117"/>
        <v>337950</v>
      </c>
      <c r="P254" s="73">
        <f t="shared" si="117"/>
        <v>58885</v>
      </c>
      <c r="Q254" s="42">
        <f t="shared" si="117"/>
        <v>0</v>
      </c>
      <c r="R254" s="42">
        <f t="shared" si="117"/>
        <v>5000</v>
      </c>
      <c r="S254" s="65">
        <f t="shared" si="117"/>
        <v>5000</v>
      </c>
      <c r="T254" s="47">
        <f t="shared" si="117"/>
        <v>5000</v>
      </c>
      <c r="U254" s="172" t="s">
        <v>48</v>
      </c>
      <c r="V254" s="131" t="s">
        <v>21</v>
      </c>
      <c r="W254" s="131">
        <v>2</v>
      </c>
      <c r="X254" s="131">
        <v>0</v>
      </c>
      <c r="Y254" s="131">
        <v>0</v>
      </c>
      <c r="Z254" s="131">
        <v>0</v>
      </c>
      <c r="AA254" s="131">
        <v>0</v>
      </c>
      <c r="AB254" s="131">
        <v>0</v>
      </c>
      <c r="AC254" s="137">
        <v>0</v>
      </c>
      <c r="AD254" s="137">
        <v>0</v>
      </c>
      <c r="AE254" s="131">
        <v>100</v>
      </c>
      <c r="AF254" s="137">
        <v>100</v>
      </c>
      <c r="AG254" s="131">
        <v>0</v>
      </c>
      <c r="AH254" s="131"/>
      <c r="AI254" s="66"/>
      <c r="AJ254" s="131"/>
    </row>
    <row r="255" spans="1:36" ht="51.75" thickBot="1">
      <c r="A255" s="170"/>
      <c r="B255" s="132"/>
      <c r="C255" s="132"/>
      <c r="D255" s="132"/>
      <c r="E255" s="132"/>
      <c r="F255" s="76" t="s">
        <v>5</v>
      </c>
      <c r="G255" s="71">
        <f t="shared" ref="G255:G256" si="118">H255+I255+J255+K255+L255++M255+N255+O255+P255+Q255+R255+S255+T255</f>
        <v>621835</v>
      </c>
      <c r="H255" s="77">
        <v>0</v>
      </c>
      <c r="I255" s="77">
        <v>0</v>
      </c>
      <c r="J255" s="78">
        <v>0</v>
      </c>
      <c r="K255" s="79">
        <f t="shared" si="116"/>
        <v>0</v>
      </c>
      <c r="L255" s="80">
        <f t="shared" si="116"/>
        <v>0</v>
      </c>
      <c r="M255" s="77">
        <f t="shared" si="116"/>
        <v>210000</v>
      </c>
      <c r="N255" s="79">
        <f t="shared" si="117"/>
        <v>0</v>
      </c>
      <c r="O255" s="79">
        <f t="shared" si="117"/>
        <v>337950</v>
      </c>
      <c r="P255" s="79">
        <f t="shared" si="117"/>
        <v>58885</v>
      </c>
      <c r="Q255" s="50">
        <f t="shared" si="117"/>
        <v>0</v>
      </c>
      <c r="R255" s="50">
        <f t="shared" si="117"/>
        <v>5000</v>
      </c>
      <c r="S255" s="52">
        <f t="shared" si="117"/>
        <v>5000</v>
      </c>
      <c r="T255" s="54">
        <f t="shared" si="117"/>
        <v>5000</v>
      </c>
      <c r="U255" s="173"/>
      <c r="V255" s="132"/>
      <c r="W255" s="132"/>
      <c r="X255" s="132"/>
      <c r="Y255" s="132"/>
      <c r="Z255" s="132"/>
      <c r="AA255" s="132"/>
      <c r="AB255" s="132"/>
      <c r="AC255" s="138"/>
      <c r="AD255" s="138"/>
      <c r="AE255" s="132"/>
      <c r="AF255" s="138"/>
      <c r="AG255" s="132"/>
      <c r="AH255" s="132"/>
      <c r="AI255" s="67"/>
      <c r="AJ255" s="132"/>
    </row>
    <row r="256" spans="1:36" ht="64.5" thickBot="1">
      <c r="A256" s="170"/>
      <c r="B256" s="132"/>
      <c r="C256" s="132"/>
      <c r="D256" s="132"/>
      <c r="E256" s="132"/>
      <c r="F256" s="76" t="s">
        <v>6</v>
      </c>
      <c r="G256" s="71">
        <f t="shared" si="118"/>
        <v>621835</v>
      </c>
      <c r="H256" s="77">
        <v>0</v>
      </c>
      <c r="I256" s="77">
        <v>0</v>
      </c>
      <c r="J256" s="78">
        <v>0</v>
      </c>
      <c r="K256" s="79">
        <v>0</v>
      </c>
      <c r="L256" s="80">
        <v>0</v>
      </c>
      <c r="M256" s="77">
        <v>210000</v>
      </c>
      <c r="N256" s="79">
        <v>0</v>
      </c>
      <c r="O256" s="79">
        <v>337950</v>
      </c>
      <c r="P256" s="79">
        <v>58885</v>
      </c>
      <c r="Q256" s="50">
        <v>0</v>
      </c>
      <c r="R256" s="50">
        <v>5000</v>
      </c>
      <c r="S256" s="52">
        <v>5000</v>
      </c>
      <c r="T256" s="128">
        <v>5000</v>
      </c>
      <c r="U256" s="173"/>
      <c r="V256" s="132"/>
      <c r="W256" s="132"/>
      <c r="X256" s="132"/>
      <c r="Y256" s="132"/>
      <c r="Z256" s="132"/>
      <c r="AA256" s="132"/>
      <c r="AB256" s="132"/>
      <c r="AC256" s="138"/>
      <c r="AD256" s="138"/>
      <c r="AE256" s="132"/>
      <c r="AF256" s="138"/>
      <c r="AG256" s="132"/>
      <c r="AH256" s="132"/>
      <c r="AI256" s="67"/>
      <c r="AJ256" s="132"/>
    </row>
    <row r="257" spans="1:36" ht="64.5" thickBot="1">
      <c r="A257" s="170"/>
      <c r="B257" s="132"/>
      <c r="C257" s="132"/>
      <c r="D257" s="132"/>
      <c r="E257" s="132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173"/>
      <c r="V257" s="132"/>
      <c r="W257" s="132"/>
      <c r="X257" s="132"/>
      <c r="Y257" s="132"/>
      <c r="Z257" s="132"/>
      <c r="AA257" s="132"/>
      <c r="AB257" s="132"/>
      <c r="AC257" s="138"/>
      <c r="AD257" s="138"/>
      <c r="AE257" s="132"/>
      <c r="AF257" s="138"/>
      <c r="AG257" s="132"/>
      <c r="AH257" s="132"/>
      <c r="AI257" s="67"/>
      <c r="AJ257" s="132"/>
    </row>
    <row r="258" spans="1:36" ht="51.75" thickBot="1">
      <c r="A258" s="170"/>
      <c r="B258" s="132"/>
      <c r="C258" s="132"/>
      <c r="D258" s="132"/>
      <c r="E258" s="132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173"/>
      <c r="V258" s="132"/>
      <c r="W258" s="132"/>
      <c r="X258" s="132"/>
      <c r="Y258" s="132"/>
      <c r="Z258" s="132"/>
      <c r="AA258" s="132"/>
      <c r="AB258" s="132"/>
      <c r="AC258" s="138"/>
      <c r="AD258" s="138"/>
      <c r="AE258" s="132"/>
      <c r="AF258" s="138"/>
      <c r="AG258" s="132"/>
      <c r="AH258" s="132"/>
      <c r="AI258" s="67"/>
      <c r="AJ258" s="132"/>
    </row>
    <row r="259" spans="1:36" ht="26.25" thickBot="1">
      <c r="A259" s="171"/>
      <c r="B259" s="133"/>
      <c r="C259" s="133"/>
      <c r="D259" s="133"/>
      <c r="E259" s="133"/>
      <c r="F259" s="76" t="s">
        <v>9</v>
      </c>
      <c r="G259" s="77"/>
      <c r="H259" s="77"/>
      <c r="I259" s="77"/>
      <c r="J259" s="78"/>
      <c r="K259" s="79"/>
      <c r="L259" s="80"/>
      <c r="M259" s="77"/>
      <c r="N259" s="79"/>
      <c r="O259" s="79"/>
      <c r="P259" s="79"/>
      <c r="Q259" s="50"/>
      <c r="R259" s="50"/>
      <c r="S259" s="52"/>
      <c r="T259" s="54"/>
      <c r="U259" s="174"/>
      <c r="V259" s="133"/>
      <c r="W259" s="133"/>
      <c r="X259" s="133"/>
      <c r="Y259" s="133"/>
      <c r="Z259" s="133"/>
      <c r="AA259" s="133"/>
      <c r="AB259" s="133"/>
      <c r="AC259" s="139"/>
      <c r="AD259" s="139"/>
      <c r="AE259" s="133"/>
      <c r="AF259" s="139"/>
      <c r="AG259" s="133"/>
      <c r="AH259" s="133"/>
      <c r="AI259" s="68"/>
      <c r="AJ259" s="133"/>
    </row>
    <row r="260" spans="1:36" ht="12.75" customHeight="1" thickBot="1">
      <c r="A260" s="169" t="s">
        <v>113</v>
      </c>
      <c r="B260" s="131" t="s">
        <v>49</v>
      </c>
      <c r="C260" s="131">
        <v>2014</v>
      </c>
      <c r="D260" s="131">
        <v>2025</v>
      </c>
      <c r="E260" s="131"/>
      <c r="F260" s="70" t="s">
        <v>4</v>
      </c>
      <c r="G260" s="71">
        <f>H260+I260+J260+K260+L260++M260+N260+O260+P260+Q260+R260+S260+T260</f>
        <v>557068.4</v>
      </c>
      <c r="H260" s="71">
        <v>0</v>
      </c>
      <c r="I260" s="71">
        <v>91808.4</v>
      </c>
      <c r="J260" s="72">
        <v>0</v>
      </c>
      <c r="K260" s="73">
        <v>0</v>
      </c>
      <c r="L260" s="74">
        <f t="shared" ref="L260:Q260" si="119">L262</f>
        <v>182200</v>
      </c>
      <c r="M260" s="71">
        <f t="shared" si="119"/>
        <v>0</v>
      </c>
      <c r="N260" s="73">
        <f t="shared" si="119"/>
        <v>283060</v>
      </c>
      <c r="O260" s="73">
        <f t="shared" si="119"/>
        <v>0</v>
      </c>
      <c r="P260" s="73">
        <f t="shared" si="119"/>
        <v>0</v>
      </c>
      <c r="Q260" s="42">
        <f t="shared" si="119"/>
        <v>0</v>
      </c>
      <c r="R260" s="42">
        <f t="shared" ref="R260:S260" si="120">R262</f>
        <v>0</v>
      </c>
      <c r="S260" s="65">
        <f t="shared" si="120"/>
        <v>0</v>
      </c>
      <c r="T260" s="47">
        <f t="shared" ref="T260" si="121">T262</f>
        <v>0</v>
      </c>
      <c r="U260" s="163" t="s">
        <v>45</v>
      </c>
      <c r="V260" s="140" t="s">
        <v>43</v>
      </c>
      <c r="W260" s="140">
        <v>100</v>
      </c>
      <c r="X260" s="131">
        <v>0</v>
      </c>
      <c r="Y260" s="131">
        <v>100</v>
      </c>
      <c r="Z260" s="131">
        <v>0</v>
      </c>
      <c r="AA260" s="131">
        <v>0</v>
      </c>
      <c r="AB260" s="131">
        <v>0</v>
      </c>
      <c r="AC260" s="137">
        <v>0</v>
      </c>
      <c r="AD260" s="137">
        <v>100</v>
      </c>
      <c r="AE260" s="131">
        <v>0</v>
      </c>
      <c r="AF260" s="137">
        <v>0</v>
      </c>
      <c r="AG260" s="131">
        <v>0</v>
      </c>
      <c r="AH260" s="131"/>
      <c r="AI260" s="66"/>
      <c r="AJ260" s="131"/>
    </row>
    <row r="261" spans="1:36" ht="51.75" thickBot="1">
      <c r="A261" s="170"/>
      <c r="B261" s="132"/>
      <c r="C261" s="132"/>
      <c r="D261" s="132"/>
      <c r="E261" s="132"/>
      <c r="F261" s="76" t="s">
        <v>5</v>
      </c>
      <c r="G261" s="71">
        <f t="shared" ref="G261:G262" si="122">H261+I261+J261+K261+L261++M261+N261+O261+P261+Q261+R261+S261+T261</f>
        <v>557068.4</v>
      </c>
      <c r="H261" s="77">
        <v>0</v>
      </c>
      <c r="I261" s="77">
        <v>91808.4</v>
      </c>
      <c r="J261" s="78">
        <v>0</v>
      </c>
      <c r="K261" s="79">
        <v>0</v>
      </c>
      <c r="L261" s="80">
        <f t="shared" ref="L261:T261" si="123">L262</f>
        <v>182200</v>
      </c>
      <c r="M261" s="77">
        <f t="shared" si="123"/>
        <v>0</v>
      </c>
      <c r="N261" s="79">
        <f t="shared" si="123"/>
        <v>283060</v>
      </c>
      <c r="O261" s="79">
        <f t="shared" si="123"/>
        <v>0</v>
      </c>
      <c r="P261" s="79">
        <f t="shared" si="123"/>
        <v>0</v>
      </c>
      <c r="Q261" s="50">
        <f t="shared" si="123"/>
        <v>0</v>
      </c>
      <c r="R261" s="50">
        <f t="shared" si="123"/>
        <v>0</v>
      </c>
      <c r="S261" s="52">
        <f t="shared" si="123"/>
        <v>0</v>
      </c>
      <c r="T261" s="54">
        <f t="shared" si="123"/>
        <v>0</v>
      </c>
      <c r="U261" s="164"/>
      <c r="V261" s="143"/>
      <c r="W261" s="143"/>
      <c r="X261" s="132"/>
      <c r="Y261" s="132"/>
      <c r="Z261" s="132"/>
      <c r="AA261" s="132"/>
      <c r="AB261" s="132"/>
      <c r="AC261" s="138"/>
      <c r="AD261" s="138"/>
      <c r="AE261" s="132"/>
      <c r="AF261" s="138"/>
      <c r="AG261" s="132"/>
      <c r="AH261" s="132"/>
      <c r="AI261" s="67"/>
      <c r="AJ261" s="132"/>
    </row>
    <row r="262" spans="1:36" ht="64.5" thickBot="1">
      <c r="A262" s="170"/>
      <c r="B262" s="132"/>
      <c r="C262" s="132"/>
      <c r="D262" s="132"/>
      <c r="E262" s="132"/>
      <c r="F262" s="76" t="s">
        <v>6</v>
      </c>
      <c r="G262" s="71">
        <f t="shared" si="122"/>
        <v>557068.4</v>
      </c>
      <c r="H262" s="77">
        <v>0</v>
      </c>
      <c r="I262" s="77">
        <v>91808.4</v>
      </c>
      <c r="J262" s="78">
        <v>0</v>
      </c>
      <c r="K262" s="79">
        <v>0</v>
      </c>
      <c r="L262" s="80">
        <v>182200</v>
      </c>
      <c r="M262" s="77">
        <v>0</v>
      </c>
      <c r="N262" s="79">
        <v>283060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28">
        <v>0</v>
      </c>
      <c r="U262" s="164"/>
      <c r="V262" s="143"/>
      <c r="W262" s="143"/>
      <c r="X262" s="132"/>
      <c r="Y262" s="132"/>
      <c r="Z262" s="132"/>
      <c r="AA262" s="132"/>
      <c r="AB262" s="132"/>
      <c r="AC262" s="138"/>
      <c r="AD262" s="138"/>
      <c r="AE262" s="132"/>
      <c r="AF262" s="138"/>
      <c r="AG262" s="132"/>
      <c r="AH262" s="132"/>
      <c r="AI262" s="67"/>
      <c r="AJ262" s="132"/>
    </row>
    <row r="263" spans="1:36" ht="64.5" thickBot="1">
      <c r="A263" s="170"/>
      <c r="B263" s="132"/>
      <c r="C263" s="132"/>
      <c r="D263" s="132"/>
      <c r="E263" s="132"/>
      <c r="F263" s="76" t="s">
        <v>7</v>
      </c>
      <c r="G263" s="77"/>
      <c r="H263" s="77"/>
      <c r="I263" s="77"/>
      <c r="J263" s="78"/>
      <c r="K263" s="79"/>
      <c r="L263" s="80"/>
      <c r="M263" s="77"/>
      <c r="N263" s="79"/>
      <c r="O263" s="79"/>
      <c r="P263" s="79"/>
      <c r="Q263" s="50"/>
      <c r="R263" s="50"/>
      <c r="S263" s="52"/>
      <c r="T263" s="54"/>
      <c r="U263" s="164"/>
      <c r="V263" s="143"/>
      <c r="W263" s="143"/>
      <c r="X263" s="132"/>
      <c r="Y263" s="132"/>
      <c r="Z263" s="132"/>
      <c r="AA263" s="132"/>
      <c r="AB263" s="132"/>
      <c r="AC263" s="138"/>
      <c r="AD263" s="138"/>
      <c r="AE263" s="132"/>
      <c r="AF263" s="138"/>
      <c r="AG263" s="132"/>
      <c r="AH263" s="132"/>
      <c r="AI263" s="67"/>
      <c r="AJ263" s="132"/>
    </row>
    <row r="264" spans="1:36" ht="51.75" thickBot="1">
      <c r="A264" s="170"/>
      <c r="B264" s="132"/>
      <c r="C264" s="132"/>
      <c r="D264" s="132"/>
      <c r="E264" s="132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164"/>
      <c r="V264" s="143"/>
      <c r="W264" s="143"/>
      <c r="X264" s="132"/>
      <c r="Y264" s="132"/>
      <c r="Z264" s="132"/>
      <c r="AA264" s="132"/>
      <c r="AB264" s="132"/>
      <c r="AC264" s="138"/>
      <c r="AD264" s="138"/>
      <c r="AE264" s="132"/>
      <c r="AF264" s="138"/>
      <c r="AG264" s="132"/>
      <c r="AH264" s="132"/>
      <c r="AI264" s="67"/>
      <c r="AJ264" s="132"/>
    </row>
    <row r="265" spans="1:36" ht="26.25" thickBot="1">
      <c r="A265" s="171"/>
      <c r="B265" s="133"/>
      <c r="C265" s="133"/>
      <c r="D265" s="133"/>
      <c r="E265" s="133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165"/>
      <c r="V265" s="144"/>
      <c r="W265" s="144"/>
      <c r="X265" s="133"/>
      <c r="Y265" s="133"/>
      <c r="Z265" s="133"/>
      <c r="AA265" s="133"/>
      <c r="AB265" s="133"/>
      <c r="AC265" s="139"/>
      <c r="AD265" s="139"/>
      <c r="AE265" s="133"/>
      <c r="AF265" s="139"/>
      <c r="AG265" s="133"/>
      <c r="AH265" s="133"/>
      <c r="AI265" s="68"/>
      <c r="AJ265" s="133"/>
    </row>
    <row r="266" spans="1:36" ht="12.75" customHeight="1" thickBot="1">
      <c r="A266" s="169" t="s">
        <v>114</v>
      </c>
      <c r="B266" s="131" t="s">
        <v>50</v>
      </c>
      <c r="C266" s="131">
        <v>2014</v>
      </c>
      <c r="D266" s="131">
        <v>2025</v>
      </c>
      <c r="E266" s="131"/>
      <c r="F266" s="70" t="s">
        <v>4</v>
      </c>
      <c r="G266" s="71">
        <f>H266+I266+J266+K266+L266++M266+N266+O266+P266+Q266+R266+S266+T266</f>
        <v>4000</v>
      </c>
      <c r="H266" s="71">
        <v>0</v>
      </c>
      <c r="I266" s="71">
        <v>0</v>
      </c>
      <c r="J266" s="72">
        <v>0</v>
      </c>
      <c r="K266" s="73">
        <v>0</v>
      </c>
      <c r="L266" s="74">
        <f>L267</f>
        <v>0</v>
      </c>
      <c r="M266" s="71">
        <v>1000</v>
      </c>
      <c r="N266" s="73">
        <f t="shared" ref="N266:T267" si="124">N267</f>
        <v>0</v>
      </c>
      <c r="O266" s="73">
        <f t="shared" si="124"/>
        <v>0</v>
      </c>
      <c r="P266" s="73">
        <f t="shared" si="124"/>
        <v>0</v>
      </c>
      <c r="Q266" s="42">
        <f t="shared" si="124"/>
        <v>0</v>
      </c>
      <c r="R266" s="42">
        <f t="shared" si="124"/>
        <v>1000</v>
      </c>
      <c r="S266" s="42">
        <f t="shared" si="124"/>
        <v>1000</v>
      </c>
      <c r="T266" s="42">
        <f t="shared" si="124"/>
        <v>1000</v>
      </c>
      <c r="U266" s="172" t="s">
        <v>51</v>
      </c>
      <c r="V266" s="131" t="s">
        <v>43</v>
      </c>
      <c r="W266" s="131">
        <v>100</v>
      </c>
      <c r="X266" s="131">
        <v>0</v>
      </c>
      <c r="Y266" s="131">
        <v>0</v>
      </c>
      <c r="Z266" s="131">
        <v>0</v>
      </c>
      <c r="AA266" s="131">
        <v>0</v>
      </c>
      <c r="AB266" s="131">
        <v>0</v>
      </c>
      <c r="AC266" s="137">
        <v>100</v>
      </c>
      <c r="AD266" s="137">
        <v>100</v>
      </c>
      <c r="AE266" s="131">
        <v>0</v>
      </c>
      <c r="AF266" s="137">
        <v>0</v>
      </c>
      <c r="AG266" s="131">
        <v>0</v>
      </c>
      <c r="AH266" s="131"/>
      <c r="AI266" s="66"/>
      <c r="AJ266" s="131"/>
    </row>
    <row r="267" spans="1:36" ht="51.75" thickBot="1">
      <c r="A267" s="170"/>
      <c r="B267" s="132"/>
      <c r="C267" s="132"/>
      <c r="D267" s="132"/>
      <c r="E267" s="132"/>
      <c r="F267" s="76" t="s">
        <v>5</v>
      </c>
      <c r="G267" s="71">
        <f t="shared" ref="G267:G268" si="125">H267+I267+J267+K267+L267++M267+N267+O267+P267+Q267+R267+S267+T267</f>
        <v>4000</v>
      </c>
      <c r="H267" s="77">
        <v>0</v>
      </c>
      <c r="I267" s="77">
        <v>0</v>
      </c>
      <c r="J267" s="78">
        <v>0</v>
      </c>
      <c r="K267" s="79">
        <v>0</v>
      </c>
      <c r="L267" s="80">
        <f>L268</f>
        <v>0</v>
      </c>
      <c r="M267" s="77">
        <v>1000</v>
      </c>
      <c r="N267" s="79">
        <f t="shared" si="124"/>
        <v>0</v>
      </c>
      <c r="O267" s="79">
        <f t="shared" si="124"/>
        <v>0</v>
      </c>
      <c r="P267" s="79">
        <f t="shared" si="124"/>
        <v>0</v>
      </c>
      <c r="Q267" s="50">
        <f t="shared" si="124"/>
        <v>0</v>
      </c>
      <c r="R267" s="50">
        <f t="shared" si="124"/>
        <v>1000</v>
      </c>
      <c r="S267" s="50">
        <f t="shared" si="124"/>
        <v>1000</v>
      </c>
      <c r="T267" s="50">
        <f t="shared" si="124"/>
        <v>1000</v>
      </c>
      <c r="U267" s="173"/>
      <c r="V267" s="132"/>
      <c r="W267" s="132"/>
      <c r="X267" s="132"/>
      <c r="Y267" s="132"/>
      <c r="Z267" s="132"/>
      <c r="AA267" s="132"/>
      <c r="AB267" s="132"/>
      <c r="AC267" s="138"/>
      <c r="AD267" s="138"/>
      <c r="AE267" s="132"/>
      <c r="AF267" s="138"/>
      <c r="AG267" s="132"/>
      <c r="AH267" s="132"/>
      <c r="AI267" s="67"/>
      <c r="AJ267" s="132"/>
    </row>
    <row r="268" spans="1:36" ht="64.5" thickBot="1">
      <c r="A268" s="170"/>
      <c r="B268" s="132"/>
      <c r="C268" s="132"/>
      <c r="D268" s="132"/>
      <c r="E268" s="132"/>
      <c r="F268" s="76" t="s">
        <v>6</v>
      </c>
      <c r="G268" s="71">
        <f t="shared" si="125"/>
        <v>4000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1000</v>
      </c>
      <c r="N268" s="79">
        <v>0</v>
      </c>
      <c r="O268" s="79">
        <v>0</v>
      </c>
      <c r="P268" s="79">
        <v>0</v>
      </c>
      <c r="Q268" s="50">
        <v>0</v>
      </c>
      <c r="R268" s="50">
        <v>1000</v>
      </c>
      <c r="S268" s="52">
        <v>1000</v>
      </c>
      <c r="T268" s="128">
        <v>1000</v>
      </c>
      <c r="U268" s="173"/>
      <c r="V268" s="132"/>
      <c r="W268" s="132"/>
      <c r="X268" s="132"/>
      <c r="Y268" s="132"/>
      <c r="Z268" s="132"/>
      <c r="AA268" s="132"/>
      <c r="AB268" s="132"/>
      <c r="AC268" s="138"/>
      <c r="AD268" s="138"/>
      <c r="AE268" s="132"/>
      <c r="AF268" s="138"/>
      <c r="AG268" s="132"/>
      <c r="AH268" s="132"/>
      <c r="AI268" s="67"/>
      <c r="AJ268" s="132"/>
    </row>
    <row r="269" spans="1:36" ht="64.5" thickBot="1">
      <c r="A269" s="170"/>
      <c r="B269" s="132"/>
      <c r="C269" s="132"/>
      <c r="D269" s="132"/>
      <c r="E269" s="132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173"/>
      <c r="V269" s="132"/>
      <c r="W269" s="132"/>
      <c r="X269" s="132"/>
      <c r="Y269" s="132"/>
      <c r="Z269" s="132"/>
      <c r="AA269" s="132"/>
      <c r="AB269" s="132"/>
      <c r="AC269" s="138"/>
      <c r="AD269" s="138"/>
      <c r="AE269" s="132"/>
      <c r="AF269" s="138"/>
      <c r="AG269" s="132"/>
      <c r="AH269" s="132"/>
      <c r="AI269" s="67"/>
      <c r="AJ269" s="132"/>
    </row>
    <row r="270" spans="1:36" ht="51.75" thickBot="1">
      <c r="A270" s="170"/>
      <c r="B270" s="132"/>
      <c r="C270" s="132"/>
      <c r="D270" s="132"/>
      <c r="E270" s="132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173"/>
      <c r="V270" s="132"/>
      <c r="W270" s="132"/>
      <c r="X270" s="132"/>
      <c r="Y270" s="132"/>
      <c r="Z270" s="132"/>
      <c r="AA270" s="132"/>
      <c r="AB270" s="132"/>
      <c r="AC270" s="138"/>
      <c r="AD270" s="138"/>
      <c r="AE270" s="132"/>
      <c r="AF270" s="138"/>
      <c r="AG270" s="132"/>
      <c r="AH270" s="132"/>
      <c r="AI270" s="67"/>
      <c r="AJ270" s="132"/>
    </row>
    <row r="271" spans="1:36" ht="26.25" thickBot="1">
      <c r="A271" s="171"/>
      <c r="B271" s="133"/>
      <c r="C271" s="133"/>
      <c r="D271" s="133"/>
      <c r="E271" s="133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174"/>
      <c r="V271" s="133"/>
      <c r="W271" s="133"/>
      <c r="X271" s="133"/>
      <c r="Y271" s="133"/>
      <c r="Z271" s="133"/>
      <c r="AA271" s="133"/>
      <c r="AB271" s="133"/>
      <c r="AC271" s="139"/>
      <c r="AD271" s="139"/>
      <c r="AE271" s="133"/>
      <c r="AF271" s="139"/>
      <c r="AG271" s="133"/>
      <c r="AH271" s="133"/>
      <c r="AI271" s="68"/>
      <c r="AJ271" s="133"/>
    </row>
    <row r="272" spans="1:36" ht="12.75" customHeight="1" thickBot="1">
      <c r="A272" s="158" t="s">
        <v>115</v>
      </c>
      <c r="B272" s="131" t="s">
        <v>52</v>
      </c>
      <c r="C272" s="131">
        <v>2014</v>
      </c>
      <c r="D272" s="131">
        <v>2025</v>
      </c>
      <c r="E272" s="131"/>
      <c r="F272" s="70" t="s">
        <v>4</v>
      </c>
      <c r="G272" s="71">
        <f>H272+I272+J272+K272+L272++M272+N272+O272+P272+Q272+R272+S272+T272</f>
        <v>72005.2</v>
      </c>
      <c r="H272" s="71">
        <v>72005.2</v>
      </c>
      <c r="I272" s="71">
        <v>0</v>
      </c>
      <c r="J272" s="72">
        <v>0</v>
      </c>
      <c r="K272" s="73">
        <f>K273</f>
        <v>0</v>
      </c>
      <c r="L272" s="74">
        <v>0</v>
      </c>
      <c r="M272" s="71">
        <v>0</v>
      </c>
      <c r="N272" s="73">
        <v>0</v>
      </c>
      <c r="O272" s="73">
        <v>0</v>
      </c>
      <c r="P272" s="73">
        <v>0</v>
      </c>
      <c r="Q272" s="42">
        <v>0</v>
      </c>
      <c r="R272" s="42">
        <v>0</v>
      </c>
      <c r="S272" s="65">
        <v>0</v>
      </c>
      <c r="T272" s="47">
        <f>T273</f>
        <v>0</v>
      </c>
      <c r="U272" s="163" t="s">
        <v>51</v>
      </c>
      <c r="V272" s="140" t="s">
        <v>43</v>
      </c>
      <c r="W272" s="140">
        <v>100</v>
      </c>
      <c r="X272" s="131">
        <v>100</v>
      </c>
      <c r="Y272" s="131">
        <v>0</v>
      </c>
      <c r="Z272" s="131">
        <v>0</v>
      </c>
      <c r="AA272" s="131">
        <v>0</v>
      </c>
      <c r="AB272" s="140">
        <v>0</v>
      </c>
      <c r="AC272" s="145">
        <v>0</v>
      </c>
      <c r="AD272" s="145">
        <v>0</v>
      </c>
      <c r="AE272" s="140">
        <v>0</v>
      </c>
      <c r="AF272" s="145">
        <v>0</v>
      </c>
      <c r="AG272" s="140">
        <v>0</v>
      </c>
      <c r="AH272" s="140"/>
      <c r="AI272" s="48"/>
      <c r="AJ272" s="140"/>
    </row>
    <row r="273" spans="1:36" ht="51.75" thickBot="1">
      <c r="A273" s="159"/>
      <c r="B273" s="132"/>
      <c r="C273" s="132"/>
      <c r="D273" s="132"/>
      <c r="E273" s="132"/>
      <c r="F273" s="76" t="s">
        <v>5</v>
      </c>
      <c r="G273" s="71">
        <f t="shared" ref="G273:G274" si="126">H273+I273+J273+K273+L273++M273+N273+O273+P273+Q273+R273+S273+T273</f>
        <v>72005.2</v>
      </c>
      <c r="H273" s="77">
        <v>72005.2</v>
      </c>
      <c r="I273" s="77">
        <v>0</v>
      </c>
      <c r="J273" s="78">
        <v>0</v>
      </c>
      <c r="K273" s="79">
        <v>0</v>
      </c>
      <c r="L273" s="80">
        <v>0</v>
      </c>
      <c r="M273" s="77">
        <v>0</v>
      </c>
      <c r="N273" s="79">
        <v>0</v>
      </c>
      <c r="O273" s="79">
        <v>0</v>
      </c>
      <c r="P273" s="79">
        <v>0</v>
      </c>
      <c r="Q273" s="50">
        <v>0</v>
      </c>
      <c r="R273" s="50">
        <v>0</v>
      </c>
      <c r="S273" s="52">
        <v>0</v>
      </c>
      <c r="T273" s="54">
        <f>T274</f>
        <v>0</v>
      </c>
      <c r="U273" s="164"/>
      <c r="V273" s="143"/>
      <c r="W273" s="143"/>
      <c r="X273" s="132"/>
      <c r="Y273" s="132"/>
      <c r="Z273" s="132"/>
      <c r="AA273" s="132"/>
      <c r="AB273" s="143"/>
      <c r="AC273" s="146"/>
      <c r="AD273" s="146"/>
      <c r="AE273" s="143"/>
      <c r="AF273" s="146"/>
      <c r="AG273" s="143"/>
      <c r="AH273" s="143"/>
      <c r="AI273" s="109"/>
      <c r="AJ273" s="143"/>
    </row>
    <row r="274" spans="1:36" ht="64.5" thickBot="1">
      <c r="A274" s="159"/>
      <c r="B274" s="132"/>
      <c r="C274" s="132"/>
      <c r="D274" s="132"/>
      <c r="E274" s="132"/>
      <c r="F274" s="76" t="s">
        <v>6</v>
      </c>
      <c r="G274" s="71">
        <f t="shared" si="126"/>
        <v>72005.2</v>
      </c>
      <c r="H274" s="77">
        <v>72005.2</v>
      </c>
      <c r="I274" s="77">
        <v>0</v>
      </c>
      <c r="J274" s="78">
        <v>0</v>
      </c>
      <c r="K274" s="79">
        <v>0</v>
      </c>
      <c r="L274" s="80">
        <v>0</v>
      </c>
      <c r="M274" s="77">
        <v>0</v>
      </c>
      <c r="N274" s="79">
        <v>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54">
        <v>0</v>
      </c>
      <c r="U274" s="164"/>
      <c r="V274" s="143"/>
      <c r="W274" s="143"/>
      <c r="X274" s="132"/>
      <c r="Y274" s="132"/>
      <c r="Z274" s="132"/>
      <c r="AA274" s="132"/>
      <c r="AB274" s="143"/>
      <c r="AC274" s="146"/>
      <c r="AD274" s="146"/>
      <c r="AE274" s="143"/>
      <c r="AF274" s="146"/>
      <c r="AG274" s="143"/>
      <c r="AH274" s="143"/>
      <c r="AI274" s="109"/>
      <c r="AJ274" s="143"/>
    </row>
    <row r="275" spans="1:36" ht="64.5" thickBot="1">
      <c r="A275" s="159"/>
      <c r="B275" s="132"/>
      <c r="C275" s="132"/>
      <c r="D275" s="132"/>
      <c r="E275" s="132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164"/>
      <c r="V275" s="143"/>
      <c r="W275" s="143"/>
      <c r="X275" s="132"/>
      <c r="Y275" s="132"/>
      <c r="Z275" s="132"/>
      <c r="AA275" s="132"/>
      <c r="AB275" s="143"/>
      <c r="AC275" s="146"/>
      <c r="AD275" s="146"/>
      <c r="AE275" s="143"/>
      <c r="AF275" s="146"/>
      <c r="AG275" s="143"/>
      <c r="AH275" s="143"/>
      <c r="AI275" s="109"/>
      <c r="AJ275" s="143"/>
    </row>
    <row r="276" spans="1:36" ht="51.75" thickBot="1">
      <c r="A276" s="159"/>
      <c r="B276" s="132"/>
      <c r="C276" s="132"/>
      <c r="D276" s="132"/>
      <c r="E276" s="132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164"/>
      <c r="V276" s="143"/>
      <c r="W276" s="143"/>
      <c r="X276" s="132"/>
      <c r="Y276" s="132"/>
      <c r="Z276" s="132"/>
      <c r="AA276" s="132"/>
      <c r="AB276" s="143"/>
      <c r="AC276" s="146"/>
      <c r="AD276" s="146"/>
      <c r="AE276" s="143"/>
      <c r="AF276" s="146"/>
      <c r="AG276" s="143"/>
      <c r="AH276" s="143"/>
      <c r="AI276" s="109"/>
      <c r="AJ276" s="143"/>
    </row>
    <row r="277" spans="1:36" ht="26.25" thickBot="1">
      <c r="A277" s="160"/>
      <c r="B277" s="133"/>
      <c r="C277" s="133"/>
      <c r="D277" s="133"/>
      <c r="E277" s="133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165"/>
      <c r="V277" s="144"/>
      <c r="W277" s="144"/>
      <c r="X277" s="133"/>
      <c r="Y277" s="133"/>
      <c r="Z277" s="133"/>
      <c r="AA277" s="133"/>
      <c r="AB277" s="144"/>
      <c r="AC277" s="147"/>
      <c r="AD277" s="147"/>
      <c r="AE277" s="144"/>
      <c r="AF277" s="147"/>
      <c r="AG277" s="144"/>
      <c r="AH277" s="144"/>
      <c r="AI277" s="110"/>
      <c r="AJ277" s="144"/>
    </row>
    <row r="278" spans="1:36" ht="12.75" customHeight="1" thickBot="1">
      <c r="A278" s="158" t="s">
        <v>117</v>
      </c>
      <c r="B278" s="131" t="s">
        <v>53</v>
      </c>
      <c r="C278" s="131">
        <v>2014</v>
      </c>
      <c r="D278" s="131">
        <v>2025</v>
      </c>
      <c r="E278" s="131"/>
      <c r="F278" s="70" t="s">
        <v>4</v>
      </c>
      <c r="G278" s="71">
        <f>H278+I278+J278+K278+L278++M278+N278+O278+P278+Q278+R278+S278+T278</f>
        <v>56600</v>
      </c>
      <c r="H278" s="71">
        <v>56600</v>
      </c>
      <c r="I278" s="71">
        <v>0</v>
      </c>
      <c r="J278" s="72">
        <v>0</v>
      </c>
      <c r="K278" s="73">
        <v>0</v>
      </c>
      <c r="L278" s="74">
        <v>0</v>
      </c>
      <c r="M278" s="71">
        <v>0</v>
      </c>
      <c r="N278" s="73">
        <v>0</v>
      </c>
      <c r="O278" s="73">
        <v>0</v>
      </c>
      <c r="P278" s="73">
        <v>0</v>
      </c>
      <c r="Q278" s="42">
        <v>0</v>
      </c>
      <c r="R278" s="42">
        <v>0</v>
      </c>
      <c r="S278" s="65">
        <v>0</v>
      </c>
      <c r="T278" s="47">
        <f>T279</f>
        <v>0</v>
      </c>
      <c r="U278" s="163" t="s">
        <v>45</v>
      </c>
      <c r="V278" s="140" t="s">
        <v>43</v>
      </c>
      <c r="W278" s="140">
        <v>100</v>
      </c>
      <c r="X278" s="131">
        <v>100</v>
      </c>
      <c r="Y278" s="131">
        <v>0</v>
      </c>
      <c r="Z278" s="131">
        <v>0</v>
      </c>
      <c r="AA278" s="131">
        <v>0</v>
      </c>
      <c r="AB278" s="140">
        <v>0</v>
      </c>
      <c r="AC278" s="145">
        <v>0</v>
      </c>
      <c r="AD278" s="145">
        <v>0</v>
      </c>
      <c r="AE278" s="140">
        <v>0</v>
      </c>
      <c r="AF278" s="145">
        <v>0</v>
      </c>
      <c r="AG278" s="140">
        <v>0</v>
      </c>
      <c r="AH278" s="140"/>
      <c r="AI278" s="48"/>
      <c r="AJ278" s="140"/>
    </row>
    <row r="279" spans="1:36" ht="51.75" thickBot="1">
      <c r="A279" s="159"/>
      <c r="B279" s="132"/>
      <c r="C279" s="132"/>
      <c r="D279" s="132"/>
      <c r="E279" s="132"/>
      <c r="F279" s="76" t="s">
        <v>5</v>
      </c>
      <c r="G279" s="71">
        <f t="shared" ref="G279:G280" si="127">H279+I279+J279+K279+L279++M279+N279+O279+P279+Q279+R279+S279+T279</f>
        <v>56600</v>
      </c>
      <c r="H279" s="77">
        <v>56600</v>
      </c>
      <c r="I279" s="77">
        <v>0</v>
      </c>
      <c r="J279" s="78">
        <v>0</v>
      </c>
      <c r="K279" s="79">
        <v>0</v>
      </c>
      <c r="L279" s="80">
        <v>0</v>
      </c>
      <c r="M279" s="77">
        <v>0</v>
      </c>
      <c r="N279" s="79">
        <v>0</v>
      </c>
      <c r="O279" s="79">
        <v>0</v>
      </c>
      <c r="P279" s="79">
        <v>0</v>
      </c>
      <c r="Q279" s="50">
        <v>0</v>
      </c>
      <c r="R279" s="50">
        <v>0</v>
      </c>
      <c r="S279" s="52">
        <v>0</v>
      </c>
      <c r="T279" s="54">
        <f>T280</f>
        <v>0</v>
      </c>
      <c r="U279" s="164"/>
      <c r="V279" s="143"/>
      <c r="W279" s="143"/>
      <c r="X279" s="132"/>
      <c r="Y279" s="132"/>
      <c r="Z279" s="132"/>
      <c r="AA279" s="132"/>
      <c r="AB279" s="143"/>
      <c r="AC279" s="146"/>
      <c r="AD279" s="146"/>
      <c r="AE279" s="143"/>
      <c r="AF279" s="146"/>
      <c r="AG279" s="143"/>
      <c r="AH279" s="143"/>
      <c r="AI279" s="109"/>
      <c r="AJ279" s="143"/>
    </row>
    <row r="280" spans="1:36" ht="64.5" thickBot="1">
      <c r="A280" s="159"/>
      <c r="B280" s="132"/>
      <c r="C280" s="132"/>
      <c r="D280" s="132"/>
      <c r="E280" s="132"/>
      <c r="F280" s="76" t="s">
        <v>6</v>
      </c>
      <c r="G280" s="71">
        <f t="shared" si="127"/>
        <v>56600</v>
      </c>
      <c r="H280" s="77">
        <v>56600</v>
      </c>
      <c r="I280" s="77">
        <v>0</v>
      </c>
      <c r="J280" s="78">
        <v>0</v>
      </c>
      <c r="K280" s="79">
        <v>0</v>
      </c>
      <c r="L280" s="80">
        <v>0</v>
      </c>
      <c r="M280" s="77">
        <v>0</v>
      </c>
      <c r="N280" s="79">
        <v>0</v>
      </c>
      <c r="O280" s="79">
        <v>0</v>
      </c>
      <c r="P280" s="79">
        <v>0</v>
      </c>
      <c r="Q280" s="50">
        <v>0</v>
      </c>
      <c r="R280" s="50">
        <v>0</v>
      </c>
      <c r="S280" s="52">
        <v>0</v>
      </c>
      <c r="T280" s="54">
        <v>0</v>
      </c>
      <c r="U280" s="164"/>
      <c r="V280" s="143"/>
      <c r="W280" s="143"/>
      <c r="X280" s="132"/>
      <c r="Y280" s="132"/>
      <c r="Z280" s="132"/>
      <c r="AA280" s="132"/>
      <c r="AB280" s="143"/>
      <c r="AC280" s="146"/>
      <c r="AD280" s="146"/>
      <c r="AE280" s="143"/>
      <c r="AF280" s="146"/>
      <c r="AG280" s="143"/>
      <c r="AH280" s="143"/>
      <c r="AI280" s="109"/>
      <c r="AJ280" s="143"/>
    </row>
    <row r="281" spans="1:36" ht="64.5" thickBot="1">
      <c r="A281" s="159"/>
      <c r="B281" s="132"/>
      <c r="C281" s="132"/>
      <c r="D281" s="132"/>
      <c r="E281" s="132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164"/>
      <c r="V281" s="143"/>
      <c r="W281" s="143"/>
      <c r="X281" s="132"/>
      <c r="Y281" s="132"/>
      <c r="Z281" s="132"/>
      <c r="AA281" s="132"/>
      <c r="AB281" s="143"/>
      <c r="AC281" s="146"/>
      <c r="AD281" s="146"/>
      <c r="AE281" s="143"/>
      <c r="AF281" s="146"/>
      <c r="AG281" s="143"/>
      <c r="AH281" s="143"/>
      <c r="AI281" s="109"/>
      <c r="AJ281" s="143"/>
    </row>
    <row r="282" spans="1:36" ht="51.75" thickBot="1">
      <c r="A282" s="159"/>
      <c r="B282" s="132"/>
      <c r="C282" s="132"/>
      <c r="D282" s="132"/>
      <c r="E282" s="132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164"/>
      <c r="V282" s="143"/>
      <c r="W282" s="143"/>
      <c r="X282" s="132"/>
      <c r="Y282" s="132"/>
      <c r="Z282" s="132"/>
      <c r="AA282" s="132"/>
      <c r="AB282" s="143"/>
      <c r="AC282" s="146"/>
      <c r="AD282" s="146"/>
      <c r="AE282" s="143"/>
      <c r="AF282" s="146"/>
      <c r="AG282" s="143"/>
      <c r="AH282" s="143"/>
      <c r="AI282" s="109"/>
      <c r="AJ282" s="143"/>
    </row>
    <row r="283" spans="1:36" ht="26.25" thickBot="1">
      <c r="A283" s="160"/>
      <c r="B283" s="133"/>
      <c r="C283" s="133"/>
      <c r="D283" s="133"/>
      <c r="E283" s="133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165"/>
      <c r="V283" s="144"/>
      <c r="W283" s="144"/>
      <c r="X283" s="133"/>
      <c r="Y283" s="133"/>
      <c r="Z283" s="133"/>
      <c r="AA283" s="133"/>
      <c r="AB283" s="144"/>
      <c r="AC283" s="147"/>
      <c r="AD283" s="147"/>
      <c r="AE283" s="144"/>
      <c r="AF283" s="147"/>
      <c r="AG283" s="144"/>
      <c r="AH283" s="144"/>
      <c r="AI283" s="110"/>
      <c r="AJ283" s="144"/>
    </row>
    <row r="284" spans="1:36" ht="12.75" customHeight="1" thickBot="1">
      <c r="A284" s="158" t="s">
        <v>116</v>
      </c>
      <c r="B284" s="131" t="s">
        <v>118</v>
      </c>
      <c r="C284" s="131">
        <v>2016</v>
      </c>
      <c r="D284" s="131">
        <v>2025</v>
      </c>
      <c r="E284" s="131"/>
      <c r="F284" s="70" t="s">
        <v>4</v>
      </c>
      <c r="G284" s="71">
        <f>H284+I284+J284+K284+L284++M284+N284+O284+P284+Q284+R284+S284+T284</f>
        <v>173011.41</v>
      </c>
      <c r="H284" s="71">
        <v>0</v>
      </c>
      <c r="I284" s="71">
        <v>0</v>
      </c>
      <c r="J284" s="72">
        <f>J285</f>
        <v>47184.93</v>
      </c>
      <c r="K284" s="73">
        <v>62913.24</v>
      </c>
      <c r="L284" s="74">
        <v>62913.24</v>
      </c>
      <c r="M284" s="71">
        <f t="shared" ref="M284:S285" si="128">M285</f>
        <v>0</v>
      </c>
      <c r="N284" s="73">
        <f t="shared" si="128"/>
        <v>0</v>
      </c>
      <c r="O284" s="73">
        <f t="shared" si="128"/>
        <v>0</v>
      </c>
      <c r="P284" s="73">
        <f t="shared" si="128"/>
        <v>0</v>
      </c>
      <c r="Q284" s="42">
        <f t="shared" si="128"/>
        <v>0</v>
      </c>
      <c r="R284" s="42">
        <f t="shared" si="128"/>
        <v>0</v>
      </c>
      <c r="S284" s="65">
        <f t="shared" si="128"/>
        <v>0</v>
      </c>
      <c r="T284" s="47">
        <f>T285</f>
        <v>0</v>
      </c>
      <c r="U284" s="163" t="s">
        <v>45</v>
      </c>
      <c r="V284" s="140" t="s">
        <v>43</v>
      </c>
      <c r="W284" s="140">
        <v>100</v>
      </c>
      <c r="X284" s="131">
        <v>0</v>
      </c>
      <c r="Y284" s="131">
        <v>0</v>
      </c>
      <c r="Z284" s="131">
        <v>100</v>
      </c>
      <c r="AA284" s="131">
        <v>100</v>
      </c>
      <c r="AB284" s="140">
        <v>100</v>
      </c>
      <c r="AC284" s="145">
        <v>0</v>
      </c>
      <c r="AD284" s="145">
        <v>0</v>
      </c>
      <c r="AE284" s="140">
        <v>0</v>
      </c>
      <c r="AF284" s="145">
        <v>0</v>
      </c>
      <c r="AG284" s="140"/>
      <c r="AH284" s="140"/>
      <c r="AI284" s="48"/>
      <c r="AJ284" s="140"/>
    </row>
    <row r="285" spans="1:36" ht="51.75" thickBot="1">
      <c r="A285" s="159"/>
      <c r="B285" s="132"/>
      <c r="C285" s="132"/>
      <c r="D285" s="132"/>
      <c r="E285" s="132"/>
      <c r="F285" s="76" t="s">
        <v>5</v>
      </c>
      <c r="G285" s="71">
        <f t="shared" ref="G285:G286" si="129">H285+I285+J285+K285+L285++M285+N285+O285+P285+Q285+R285+S285+T285</f>
        <v>173011.41</v>
      </c>
      <c r="H285" s="77">
        <v>0</v>
      </c>
      <c r="I285" s="77">
        <v>0</v>
      </c>
      <c r="J285" s="78">
        <f>J286</f>
        <v>47184.93</v>
      </c>
      <c r="K285" s="79">
        <v>62913.24</v>
      </c>
      <c r="L285" s="80">
        <v>62913.24</v>
      </c>
      <c r="M285" s="77">
        <f t="shared" si="128"/>
        <v>0</v>
      </c>
      <c r="N285" s="79">
        <f t="shared" si="128"/>
        <v>0</v>
      </c>
      <c r="O285" s="79">
        <f t="shared" si="128"/>
        <v>0</v>
      </c>
      <c r="P285" s="79">
        <f t="shared" si="128"/>
        <v>0</v>
      </c>
      <c r="Q285" s="50">
        <f t="shared" si="128"/>
        <v>0</v>
      </c>
      <c r="R285" s="50">
        <f t="shared" si="128"/>
        <v>0</v>
      </c>
      <c r="S285" s="52">
        <f t="shared" si="128"/>
        <v>0</v>
      </c>
      <c r="T285" s="54">
        <f>T286</f>
        <v>0</v>
      </c>
      <c r="U285" s="164"/>
      <c r="V285" s="143"/>
      <c r="W285" s="143"/>
      <c r="X285" s="132"/>
      <c r="Y285" s="132"/>
      <c r="Z285" s="132"/>
      <c r="AA285" s="132"/>
      <c r="AB285" s="143"/>
      <c r="AC285" s="146"/>
      <c r="AD285" s="146"/>
      <c r="AE285" s="143"/>
      <c r="AF285" s="146"/>
      <c r="AG285" s="143"/>
      <c r="AH285" s="143"/>
      <c r="AI285" s="109"/>
      <c r="AJ285" s="143"/>
    </row>
    <row r="286" spans="1:36" ht="64.5" thickBot="1">
      <c r="A286" s="159"/>
      <c r="B286" s="132"/>
      <c r="C286" s="132"/>
      <c r="D286" s="132"/>
      <c r="E286" s="132"/>
      <c r="F286" s="76" t="s">
        <v>6</v>
      </c>
      <c r="G286" s="71">
        <f t="shared" si="129"/>
        <v>173011.41</v>
      </c>
      <c r="H286" s="77">
        <v>0</v>
      </c>
      <c r="I286" s="77">
        <v>0</v>
      </c>
      <c r="J286" s="78">
        <v>47184.93</v>
      </c>
      <c r="K286" s="79">
        <v>62913.24</v>
      </c>
      <c r="L286" s="80">
        <v>62913.24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164"/>
      <c r="V286" s="143"/>
      <c r="W286" s="143"/>
      <c r="X286" s="132"/>
      <c r="Y286" s="132"/>
      <c r="Z286" s="132"/>
      <c r="AA286" s="132"/>
      <c r="AB286" s="143"/>
      <c r="AC286" s="146"/>
      <c r="AD286" s="146"/>
      <c r="AE286" s="143"/>
      <c r="AF286" s="146"/>
      <c r="AG286" s="143"/>
      <c r="AH286" s="143"/>
      <c r="AI286" s="109"/>
      <c r="AJ286" s="143"/>
    </row>
    <row r="287" spans="1:36" ht="64.5" thickBot="1">
      <c r="A287" s="159"/>
      <c r="B287" s="132"/>
      <c r="C287" s="132"/>
      <c r="D287" s="132"/>
      <c r="E287" s="132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164"/>
      <c r="V287" s="143"/>
      <c r="W287" s="143"/>
      <c r="X287" s="132"/>
      <c r="Y287" s="132"/>
      <c r="Z287" s="132"/>
      <c r="AA287" s="132"/>
      <c r="AB287" s="143"/>
      <c r="AC287" s="146"/>
      <c r="AD287" s="146"/>
      <c r="AE287" s="143"/>
      <c r="AF287" s="146"/>
      <c r="AG287" s="143"/>
      <c r="AH287" s="143"/>
      <c r="AI287" s="109"/>
      <c r="AJ287" s="143"/>
    </row>
    <row r="288" spans="1:36" ht="51.75" thickBot="1">
      <c r="A288" s="159"/>
      <c r="B288" s="132"/>
      <c r="C288" s="132"/>
      <c r="D288" s="132"/>
      <c r="E288" s="132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164"/>
      <c r="V288" s="143"/>
      <c r="W288" s="143"/>
      <c r="X288" s="132"/>
      <c r="Y288" s="132"/>
      <c r="Z288" s="132"/>
      <c r="AA288" s="132"/>
      <c r="AB288" s="143"/>
      <c r="AC288" s="146"/>
      <c r="AD288" s="146"/>
      <c r="AE288" s="143"/>
      <c r="AF288" s="146"/>
      <c r="AG288" s="143"/>
      <c r="AH288" s="143"/>
      <c r="AI288" s="109"/>
      <c r="AJ288" s="143"/>
    </row>
    <row r="289" spans="1:36" ht="25.5" customHeight="1" thickBot="1">
      <c r="A289" s="160"/>
      <c r="B289" s="133"/>
      <c r="C289" s="133"/>
      <c r="D289" s="133"/>
      <c r="E289" s="133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165"/>
      <c r="V289" s="144"/>
      <c r="W289" s="144"/>
      <c r="X289" s="133"/>
      <c r="Y289" s="133"/>
      <c r="Z289" s="133"/>
      <c r="AA289" s="133"/>
      <c r="AB289" s="144"/>
      <c r="AC289" s="147"/>
      <c r="AD289" s="147"/>
      <c r="AE289" s="144"/>
      <c r="AF289" s="147"/>
      <c r="AG289" s="144"/>
      <c r="AH289" s="144"/>
      <c r="AI289" s="110"/>
      <c r="AJ289" s="144"/>
    </row>
    <row r="290" spans="1:36" ht="12.75" customHeight="1" thickBot="1">
      <c r="A290" s="158" t="s">
        <v>119</v>
      </c>
      <c r="B290" s="131" t="s">
        <v>120</v>
      </c>
      <c r="C290" s="131">
        <v>2016</v>
      </c>
      <c r="D290" s="131">
        <v>2025</v>
      </c>
      <c r="E290" s="131"/>
      <c r="F290" s="70" t="s">
        <v>4</v>
      </c>
      <c r="G290" s="71">
        <f>H290+I290+J290+K290+L290++M290+N290+O290+P290+Q290+R290+S290+T290</f>
        <v>3896402.1500000004</v>
      </c>
      <c r="H290" s="71">
        <v>0</v>
      </c>
      <c r="I290" s="71">
        <v>0</v>
      </c>
      <c r="J290" s="72">
        <f t="shared" ref="J290:O291" si="130">J291</f>
        <v>68546.13</v>
      </c>
      <c r="K290" s="73">
        <f t="shared" si="130"/>
        <v>1182176.3</v>
      </c>
      <c r="L290" s="74">
        <f t="shared" si="130"/>
        <v>105163.45</v>
      </c>
      <c r="M290" s="71">
        <f t="shared" si="130"/>
        <v>104384.95</v>
      </c>
      <c r="N290" s="73">
        <f t="shared" si="130"/>
        <v>1113631.32</v>
      </c>
      <c r="O290" s="73">
        <f t="shared" si="130"/>
        <v>300000</v>
      </c>
      <c r="P290" s="73">
        <f t="shared" ref="P290:S291" si="131">P291</f>
        <v>305000</v>
      </c>
      <c r="Q290" s="42">
        <f t="shared" si="131"/>
        <v>77500</v>
      </c>
      <c r="R290" s="42">
        <f t="shared" si="131"/>
        <v>100000</v>
      </c>
      <c r="S290" s="65">
        <f t="shared" si="131"/>
        <v>270000</v>
      </c>
      <c r="T290" s="47">
        <f>T291</f>
        <v>270000</v>
      </c>
      <c r="U290" s="163" t="s">
        <v>45</v>
      </c>
      <c r="V290" s="140" t="s">
        <v>43</v>
      </c>
      <c r="W290" s="140">
        <v>100</v>
      </c>
      <c r="X290" s="131">
        <v>0</v>
      </c>
      <c r="Y290" s="131">
        <v>0</v>
      </c>
      <c r="Z290" s="131">
        <v>100</v>
      </c>
      <c r="AA290" s="131">
        <v>100</v>
      </c>
      <c r="AB290" s="140">
        <v>52</v>
      </c>
      <c r="AC290" s="145">
        <v>100</v>
      </c>
      <c r="AD290" s="145">
        <v>100</v>
      </c>
      <c r="AE290" s="140">
        <v>100</v>
      </c>
      <c r="AF290" s="145">
        <v>100</v>
      </c>
      <c r="AG290" s="140">
        <v>100</v>
      </c>
      <c r="AH290" s="140"/>
      <c r="AI290" s="48"/>
      <c r="AJ290" s="140"/>
    </row>
    <row r="291" spans="1:36" ht="51.75" thickBot="1">
      <c r="A291" s="159"/>
      <c r="B291" s="132"/>
      <c r="C291" s="132"/>
      <c r="D291" s="132"/>
      <c r="E291" s="132"/>
      <c r="F291" s="76" t="s">
        <v>5</v>
      </c>
      <c r="G291" s="71">
        <f t="shared" ref="G291:G292" si="132">H291+I291+J291+K291+L291++M291+N291+O291+P291+Q291+R291+S291+T291</f>
        <v>3896402.1500000004</v>
      </c>
      <c r="H291" s="77">
        <v>0</v>
      </c>
      <c r="I291" s="77">
        <v>0</v>
      </c>
      <c r="J291" s="78">
        <f t="shared" si="130"/>
        <v>68546.13</v>
      </c>
      <c r="K291" s="79">
        <f t="shared" si="130"/>
        <v>1182176.3</v>
      </c>
      <c r="L291" s="80">
        <f t="shared" si="130"/>
        <v>105163.45</v>
      </c>
      <c r="M291" s="77">
        <f t="shared" si="130"/>
        <v>104384.95</v>
      </c>
      <c r="N291" s="79">
        <f t="shared" si="130"/>
        <v>1113631.32</v>
      </c>
      <c r="O291" s="79">
        <f t="shared" si="130"/>
        <v>300000</v>
      </c>
      <c r="P291" s="79">
        <f t="shared" si="131"/>
        <v>305000</v>
      </c>
      <c r="Q291" s="50">
        <f t="shared" si="131"/>
        <v>77500</v>
      </c>
      <c r="R291" s="50">
        <f t="shared" si="131"/>
        <v>100000</v>
      </c>
      <c r="S291" s="52">
        <f t="shared" si="131"/>
        <v>270000</v>
      </c>
      <c r="T291" s="54">
        <f>T292</f>
        <v>270000</v>
      </c>
      <c r="U291" s="164"/>
      <c r="V291" s="143"/>
      <c r="W291" s="143"/>
      <c r="X291" s="132"/>
      <c r="Y291" s="132"/>
      <c r="Z291" s="132"/>
      <c r="AA291" s="132"/>
      <c r="AB291" s="143"/>
      <c r="AC291" s="146"/>
      <c r="AD291" s="146"/>
      <c r="AE291" s="143"/>
      <c r="AF291" s="146"/>
      <c r="AG291" s="143"/>
      <c r="AH291" s="143"/>
      <c r="AI291" s="109"/>
      <c r="AJ291" s="143"/>
    </row>
    <row r="292" spans="1:36" ht="64.5" thickBot="1">
      <c r="A292" s="159"/>
      <c r="B292" s="132"/>
      <c r="C292" s="132"/>
      <c r="D292" s="132"/>
      <c r="E292" s="132"/>
      <c r="F292" s="76" t="s">
        <v>6</v>
      </c>
      <c r="G292" s="71">
        <f t="shared" si="132"/>
        <v>3896402.1500000004</v>
      </c>
      <c r="H292" s="77">
        <v>0</v>
      </c>
      <c r="I292" s="77">
        <v>0</v>
      </c>
      <c r="J292" s="78">
        <v>68546.13</v>
      </c>
      <c r="K292" s="79">
        <v>1182176.3</v>
      </c>
      <c r="L292" s="80">
        <v>105163.45</v>
      </c>
      <c r="M292" s="77">
        <v>104384.95</v>
      </c>
      <c r="N292" s="79">
        <v>1113631.32</v>
      </c>
      <c r="O292" s="79">
        <v>300000</v>
      </c>
      <c r="P292" s="79">
        <v>305000</v>
      </c>
      <c r="Q292" s="50">
        <f>70000+8000-500</f>
        <v>77500</v>
      </c>
      <c r="R292" s="50">
        <v>100000</v>
      </c>
      <c r="S292" s="52">
        <v>270000</v>
      </c>
      <c r="T292" s="54">
        <v>270000</v>
      </c>
      <c r="U292" s="164"/>
      <c r="V292" s="143"/>
      <c r="W292" s="143"/>
      <c r="X292" s="132"/>
      <c r="Y292" s="132"/>
      <c r="Z292" s="132"/>
      <c r="AA292" s="132"/>
      <c r="AB292" s="143"/>
      <c r="AC292" s="146"/>
      <c r="AD292" s="146"/>
      <c r="AE292" s="143"/>
      <c r="AF292" s="146"/>
      <c r="AG292" s="143"/>
      <c r="AH292" s="143"/>
      <c r="AI292" s="109"/>
      <c r="AJ292" s="143"/>
    </row>
    <row r="293" spans="1:36" ht="64.5" thickBot="1">
      <c r="A293" s="159"/>
      <c r="B293" s="132"/>
      <c r="C293" s="132"/>
      <c r="D293" s="132"/>
      <c r="E293" s="132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164"/>
      <c r="V293" s="143"/>
      <c r="W293" s="143"/>
      <c r="X293" s="132"/>
      <c r="Y293" s="132"/>
      <c r="Z293" s="132"/>
      <c r="AA293" s="132"/>
      <c r="AB293" s="143"/>
      <c r="AC293" s="146"/>
      <c r="AD293" s="146"/>
      <c r="AE293" s="143"/>
      <c r="AF293" s="146"/>
      <c r="AG293" s="143"/>
      <c r="AH293" s="143"/>
      <c r="AI293" s="109"/>
      <c r="AJ293" s="143"/>
    </row>
    <row r="294" spans="1:36" ht="51.75" thickBot="1">
      <c r="A294" s="159"/>
      <c r="B294" s="132"/>
      <c r="C294" s="132"/>
      <c r="D294" s="132"/>
      <c r="E294" s="132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164"/>
      <c r="V294" s="143"/>
      <c r="W294" s="143"/>
      <c r="X294" s="132"/>
      <c r="Y294" s="132"/>
      <c r="Z294" s="132"/>
      <c r="AA294" s="132"/>
      <c r="AB294" s="143"/>
      <c r="AC294" s="146"/>
      <c r="AD294" s="146"/>
      <c r="AE294" s="143"/>
      <c r="AF294" s="146"/>
      <c r="AG294" s="143"/>
      <c r="AH294" s="143"/>
      <c r="AI294" s="109"/>
      <c r="AJ294" s="143"/>
    </row>
    <row r="295" spans="1:36" ht="26.25" thickBot="1">
      <c r="A295" s="160"/>
      <c r="B295" s="133"/>
      <c r="C295" s="133"/>
      <c r="D295" s="133"/>
      <c r="E295" s="133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165"/>
      <c r="V295" s="144"/>
      <c r="W295" s="144"/>
      <c r="X295" s="133"/>
      <c r="Y295" s="133"/>
      <c r="Z295" s="133"/>
      <c r="AA295" s="133"/>
      <c r="AB295" s="144"/>
      <c r="AC295" s="147"/>
      <c r="AD295" s="147"/>
      <c r="AE295" s="144"/>
      <c r="AF295" s="147"/>
      <c r="AG295" s="144"/>
      <c r="AH295" s="144"/>
      <c r="AI295" s="110"/>
      <c r="AJ295" s="144"/>
    </row>
    <row r="296" spans="1:36" ht="12.75" customHeight="1" thickBot="1">
      <c r="A296" s="158" t="s">
        <v>153</v>
      </c>
      <c r="B296" s="131" t="s">
        <v>152</v>
      </c>
      <c r="C296" s="131">
        <v>2021</v>
      </c>
      <c r="D296" s="131">
        <v>2025</v>
      </c>
      <c r="E296" s="131"/>
      <c r="F296" s="70" t="s">
        <v>4</v>
      </c>
      <c r="G296" s="71">
        <f>H296+I296+J296+K296+L296++M296+N296+O296+P296+Q296+R296+S296+T296</f>
        <v>54650</v>
      </c>
      <c r="H296" s="71">
        <v>0</v>
      </c>
      <c r="I296" s="71">
        <v>0</v>
      </c>
      <c r="J296" s="72">
        <f t="shared" ref="J296:O297" si="133">J297</f>
        <v>0</v>
      </c>
      <c r="K296" s="73">
        <f t="shared" si="133"/>
        <v>0</v>
      </c>
      <c r="L296" s="74">
        <f t="shared" si="133"/>
        <v>0</v>
      </c>
      <c r="M296" s="71">
        <f t="shared" si="133"/>
        <v>0</v>
      </c>
      <c r="N296" s="73">
        <f t="shared" si="133"/>
        <v>0</v>
      </c>
      <c r="O296" s="73">
        <f t="shared" si="133"/>
        <v>27000</v>
      </c>
      <c r="P296" s="73">
        <f t="shared" ref="P296:S297" si="134">P297</f>
        <v>27650</v>
      </c>
      <c r="Q296" s="42">
        <f t="shared" si="134"/>
        <v>0</v>
      </c>
      <c r="R296" s="42">
        <f t="shared" si="134"/>
        <v>0</v>
      </c>
      <c r="S296" s="65">
        <f t="shared" si="134"/>
        <v>0</v>
      </c>
      <c r="T296" s="47">
        <f>T297</f>
        <v>0</v>
      </c>
      <c r="U296" s="235" t="s">
        <v>45</v>
      </c>
      <c r="V296" s="140" t="s">
        <v>43</v>
      </c>
      <c r="W296" s="140"/>
      <c r="X296" s="140"/>
      <c r="Y296" s="140"/>
      <c r="Z296" s="140"/>
      <c r="AA296" s="140"/>
      <c r="AB296" s="140"/>
      <c r="AC296" s="105"/>
      <c r="AD296" s="105"/>
      <c r="AE296" s="140">
        <v>100</v>
      </c>
      <c r="AF296" s="145">
        <v>100</v>
      </c>
      <c r="AG296" s="140">
        <v>0</v>
      </c>
      <c r="AH296" s="140"/>
      <c r="AI296" s="48"/>
      <c r="AJ296" s="140"/>
    </row>
    <row r="297" spans="1:36" ht="51.75" thickBot="1">
      <c r="A297" s="159"/>
      <c r="B297" s="132"/>
      <c r="C297" s="132"/>
      <c r="D297" s="132"/>
      <c r="E297" s="132"/>
      <c r="F297" s="76" t="s">
        <v>5</v>
      </c>
      <c r="G297" s="71">
        <f t="shared" ref="G297:G298" si="135">H297+I297+J297+K297+L297++M297+N297+O297+P297+Q297+R297+S297+T297</f>
        <v>54650</v>
      </c>
      <c r="H297" s="77">
        <v>0</v>
      </c>
      <c r="I297" s="77">
        <v>0</v>
      </c>
      <c r="J297" s="78">
        <f t="shared" si="133"/>
        <v>0</v>
      </c>
      <c r="K297" s="79">
        <f t="shared" si="133"/>
        <v>0</v>
      </c>
      <c r="L297" s="80">
        <f t="shared" si="133"/>
        <v>0</v>
      </c>
      <c r="M297" s="77">
        <f t="shared" si="133"/>
        <v>0</v>
      </c>
      <c r="N297" s="79">
        <f t="shared" si="133"/>
        <v>0</v>
      </c>
      <c r="O297" s="79">
        <f t="shared" si="133"/>
        <v>27000</v>
      </c>
      <c r="P297" s="79">
        <f t="shared" si="134"/>
        <v>27650</v>
      </c>
      <c r="Q297" s="50">
        <f t="shared" si="134"/>
        <v>0</v>
      </c>
      <c r="R297" s="50">
        <f t="shared" si="134"/>
        <v>0</v>
      </c>
      <c r="S297" s="52">
        <f t="shared" si="134"/>
        <v>0</v>
      </c>
      <c r="T297" s="54">
        <f>T298</f>
        <v>0</v>
      </c>
      <c r="U297" s="236"/>
      <c r="V297" s="141"/>
      <c r="W297" s="141"/>
      <c r="X297" s="141"/>
      <c r="Y297" s="141"/>
      <c r="Z297" s="141"/>
      <c r="AA297" s="141"/>
      <c r="AB297" s="141"/>
      <c r="AC297" s="106"/>
      <c r="AD297" s="106"/>
      <c r="AE297" s="141"/>
      <c r="AF297" s="161"/>
      <c r="AG297" s="141"/>
      <c r="AH297" s="141"/>
      <c r="AI297" s="121"/>
      <c r="AJ297" s="141"/>
    </row>
    <row r="298" spans="1:36" ht="64.5" thickBot="1">
      <c r="A298" s="159"/>
      <c r="B298" s="132"/>
      <c r="C298" s="132"/>
      <c r="D298" s="132"/>
      <c r="E298" s="132"/>
      <c r="F298" s="76" t="s">
        <v>6</v>
      </c>
      <c r="G298" s="71">
        <f t="shared" si="135"/>
        <v>54650</v>
      </c>
      <c r="H298" s="77">
        <v>0</v>
      </c>
      <c r="I298" s="77">
        <v>0</v>
      </c>
      <c r="J298" s="78">
        <v>0</v>
      </c>
      <c r="K298" s="79">
        <v>0</v>
      </c>
      <c r="L298" s="80">
        <v>0</v>
      </c>
      <c r="M298" s="77">
        <v>0</v>
      </c>
      <c r="N298" s="79">
        <v>0</v>
      </c>
      <c r="O298" s="79">
        <v>27000</v>
      </c>
      <c r="P298" s="79">
        <v>27650</v>
      </c>
      <c r="Q298" s="50">
        <v>0</v>
      </c>
      <c r="R298" s="50">
        <v>0</v>
      </c>
      <c r="S298" s="52">
        <v>0</v>
      </c>
      <c r="T298" s="54">
        <v>0</v>
      </c>
      <c r="U298" s="236"/>
      <c r="V298" s="141"/>
      <c r="W298" s="141"/>
      <c r="X298" s="141"/>
      <c r="Y298" s="141"/>
      <c r="Z298" s="141"/>
      <c r="AA298" s="141"/>
      <c r="AB298" s="141"/>
      <c r="AC298" s="106"/>
      <c r="AD298" s="106"/>
      <c r="AE298" s="141"/>
      <c r="AF298" s="161"/>
      <c r="AG298" s="141"/>
      <c r="AH298" s="141"/>
      <c r="AI298" s="121"/>
      <c r="AJ298" s="141"/>
    </row>
    <row r="299" spans="1:36" ht="64.5" thickBot="1">
      <c r="A299" s="159"/>
      <c r="B299" s="132"/>
      <c r="C299" s="132"/>
      <c r="D299" s="132"/>
      <c r="E299" s="132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236"/>
      <c r="V299" s="141"/>
      <c r="W299" s="141"/>
      <c r="X299" s="141"/>
      <c r="Y299" s="141"/>
      <c r="Z299" s="141"/>
      <c r="AA299" s="141"/>
      <c r="AB299" s="141"/>
      <c r="AC299" s="106"/>
      <c r="AD299" s="106"/>
      <c r="AE299" s="141"/>
      <c r="AF299" s="161"/>
      <c r="AG299" s="141"/>
      <c r="AH299" s="141"/>
      <c r="AI299" s="121"/>
      <c r="AJ299" s="141"/>
    </row>
    <row r="300" spans="1:36" ht="51.75" thickBot="1">
      <c r="A300" s="159"/>
      <c r="B300" s="132"/>
      <c r="C300" s="132"/>
      <c r="D300" s="132"/>
      <c r="E300" s="132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236"/>
      <c r="V300" s="141"/>
      <c r="W300" s="141"/>
      <c r="X300" s="141"/>
      <c r="Y300" s="141"/>
      <c r="Z300" s="141"/>
      <c r="AA300" s="141"/>
      <c r="AB300" s="141"/>
      <c r="AC300" s="106"/>
      <c r="AD300" s="106"/>
      <c r="AE300" s="141"/>
      <c r="AF300" s="161"/>
      <c r="AG300" s="141"/>
      <c r="AH300" s="141"/>
      <c r="AI300" s="121"/>
      <c r="AJ300" s="141"/>
    </row>
    <row r="301" spans="1:36" ht="26.25" thickBot="1">
      <c r="A301" s="160"/>
      <c r="B301" s="133"/>
      <c r="C301" s="133"/>
      <c r="D301" s="133"/>
      <c r="E301" s="133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237"/>
      <c r="V301" s="142"/>
      <c r="W301" s="142"/>
      <c r="X301" s="142"/>
      <c r="Y301" s="142"/>
      <c r="Z301" s="142"/>
      <c r="AA301" s="142"/>
      <c r="AB301" s="142"/>
      <c r="AC301" s="108"/>
      <c r="AD301" s="108"/>
      <c r="AE301" s="142"/>
      <c r="AF301" s="162"/>
      <c r="AG301" s="142"/>
      <c r="AH301" s="142"/>
      <c r="AI301" s="107"/>
      <c r="AJ301" s="142"/>
    </row>
    <row r="302" spans="1:36" ht="13.5" thickBot="1">
      <c r="A302" s="229" t="s">
        <v>171</v>
      </c>
      <c r="B302" s="223" t="s">
        <v>170</v>
      </c>
      <c r="C302" s="223">
        <v>2223</v>
      </c>
      <c r="D302" s="223">
        <v>2025</v>
      </c>
      <c r="E302" s="223"/>
      <c r="F302" s="12" t="s">
        <v>4</v>
      </c>
      <c r="G302" s="3">
        <f>H302+I302+J302+K302+L302++M302+N302+O302+P302+Q302+R302+S302</f>
        <v>194443.07</v>
      </c>
      <c r="H302" s="3">
        <v>0</v>
      </c>
      <c r="I302" s="3">
        <v>0</v>
      </c>
      <c r="J302" s="4">
        <f t="shared" ref="J302:T303" si="136">J303</f>
        <v>0</v>
      </c>
      <c r="K302" s="5">
        <f t="shared" si="136"/>
        <v>0</v>
      </c>
      <c r="L302" s="6">
        <f t="shared" si="136"/>
        <v>0</v>
      </c>
      <c r="M302" s="3">
        <f t="shared" si="136"/>
        <v>0</v>
      </c>
      <c r="N302" s="5">
        <f t="shared" si="136"/>
        <v>0</v>
      </c>
      <c r="O302" s="5">
        <f t="shared" si="136"/>
        <v>0</v>
      </c>
      <c r="P302" s="5">
        <f t="shared" si="136"/>
        <v>0</v>
      </c>
      <c r="Q302" s="1">
        <f t="shared" si="136"/>
        <v>194443.07</v>
      </c>
      <c r="R302" s="1">
        <f t="shared" si="136"/>
        <v>0</v>
      </c>
      <c r="S302" s="1">
        <f t="shared" si="136"/>
        <v>0</v>
      </c>
      <c r="T302" s="1">
        <f t="shared" si="136"/>
        <v>0</v>
      </c>
      <c r="U302" s="120"/>
      <c r="V302" s="121"/>
      <c r="W302" s="121"/>
      <c r="X302" s="121"/>
      <c r="Y302" s="121"/>
      <c r="Z302" s="121"/>
      <c r="AA302" s="121"/>
      <c r="AB302" s="121"/>
      <c r="AC302" s="106"/>
      <c r="AD302" s="106"/>
      <c r="AE302" s="121"/>
      <c r="AF302" s="122"/>
      <c r="AG302" s="251">
        <v>100</v>
      </c>
      <c r="AH302" s="121"/>
      <c r="AI302" s="121"/>
      <c r="AJ302" s="121"/>
    </row>
    <row r="303" spans="1:36" ht="36.75" thickBot="1">
      <c r="A303" s="230"/>
      <c r="B303" s="224"/>
      <c r="C303" s="224"/>
      <c r="D303" s="224"/>
      <c r="E303" s="224"/>
      <c r="F303" s="11" t="s">
        <v>5</v>
      </c>
      <c r="G303" s="7">
        <f>H303+I303+J303+K303+L303++M303+N303+O303+P303+Q303+R303+S303</f>
        <v>194443.07</v>
      </c>
      <c r="H303" s="7">
        <v>0</v>
      </c>
      <c r="I303" s="7">
        <v>0</v>
      </c>
      <c r="J303" s="8">
        <f t="shared" si="136"/>
        <v>0</v>
      </c>
      <c r="K303" s="9">
        <f t="shared" si="136"/>
        <v>0</v>
      </c>
      <c r="L303" s="10">
        <f t="shared" si="136"/>
        <v>0</v>
      </c>
      <c r="M303" s="7">
        <f t="shared" si="136"/>
        <v>0</v>
      </c>
      <c r="N303" s="9">
        <f t="shared" si="136"/>
        <v>0</v>
      </c>
      <c r="O303" s="9">
        <f t="shared" si="136"/>
        <v>0</v>
      </c>
      <c r="P303" s="9">
        <f t="shared" si="136"/>
        <v>0</v>
      </c>
      <c r="Q303" s="2">
        <f>Q304+Q305</f>
        <v>194443.07</v>
      </c>
      <c r="R303" s="2">
        <f t="shared" si="136"/>
        <v>0</v>
      </c>
      <c r="S303" s="2">
        <f t="shared" si="136"/>
        <v>0</v>
      </c>
      <c r="T303" s="2">
        <f t="shared" si="136"/>
        <v>0</v>
      </c>
      <c r="U303" s="120"/>
      <c r="V303" s="121"/>
      <c r="W303" s="121"/>
      <c r="X303" s="121"/>
      <c r="Y303" s="121"/>
      <c r="Z303" s="121"/>
      <c r="AA303" s="121"/>
      <c r="AB303" s="121"/>
      <c r="AC303" s="106"/>
      <c r="AD303" s="106"/>
      <c r="AE303" s="121"/>
      <c r="AF303" s="122"/>
      <c r="AG303" s="141"/>
      <c r="AH303" s="121"/>
      <c r="AI303" s="121"/>
      <c r="AJ303" s="121"/>
    </row>
    <row r="304" spans="1:36" ht="48.75" thickBot="1">
      <c r="A304" s="230"/>
      <c r="B304" s="224"/>
      <c r="C304" s="224"/>
      <c r="D304" s="224"/>
      <c r="E304" s="224"/>
      <c r="F304" s="11" t="s">
        <v>6</v>
      </c>
      <c r="G304" s="7">
        <f>H304+I304+J304+K304+L304++M304+N304+O304+P304+Q304+R304+S304</f>
        <v>0</v>
      </c>
      <c r="H304" s="7">
        <v>0</v>
      </c>
      <c r="I304" s="7">
        <v>0</v>
      </c>
      <c r="J304" s="8">
        <v>0</v>
      </c>
      <c r="K304" s="9">
        <v>0</v>
      </c>
      <c r="L304" s="10">
        <v>0</v>
      </c>
      <c r="M304" s="7">
        <v>0</v>
      </c>
      <c r="N304" s="9">
        <v>0</v>
      </c>
      <c r="O304" s="9">
        <v>0</v>
      </c>
      <c r="P304" s="9">
        <v>0</v>
      </c>
      <c r="Q304" s="2">
        <v>0</v>
      </c>
      <c r="R304" s="2">
        <v>0</v>
      </c>
      <c r="S304" s="2">
        <v>0</v>
      </c>
      <c r="T304" s="2">
        <f>T305</f>
        <v>0</v>
      </c>
      <c r="U304" s="120"/>
      <c r="V304" s="121"/>
      <c r="W304" s="121"/>
      <c r="X304" s="121"/>
      <c r="Y304" s="121"/>
      <c r="Z304" s="121"/>
      <c r="AA304" s="121"/>
      <c r="AB304" s="121"/>
      <c r="AC304" s="106"/>
      <c r="AD304" s="106"/>
      <c r="AE304" s="121"/>
      <c r="AF304" s="122"/>
      <c r="AG304" s="141"/>
      <c r="AH304" s="121"/>
      <c r="AI304" s="121"/>
      <c r="AJ304" s="121"/>
    </row>
    <row r="305" spans="1:36" ht="48.75" thickBot="1">
      <c r="A305" s="230"/>
      <c r="B305" s="224"/>
      <c r="C305" s="224"/>
      <c r="D305" s="224"/>
      <c r="E305" s="224"/>
      <c r="F305" s="11" t="s">
        <v>7</v>
      </c>
      <c r="G305" s="7">
        <f>H305+I305+J305+K305+L305++M305+N305+O305+P305+Q305+R305+S305</f>
        <v>194443.07</v>
      </c>
      <c r="H305" s="7">
        <v>0</v>
      </c>
      <c r="I305" s="7">
        <v>0</v>
      </c>
      <c r="J305" s="8">
        <v>0</v>
      </c>
      <c r="K305" s="9">
        <v>0</v>
      </c>
      <c r="L305" s="10">
        <v>0</v>
      </c>
      <c r="M305" s="7">
        <v>0</v>
      </c>
      <c r="N305" s="9">
        <v>0</v>
      </c>
      <c r="O305" s="9">
        <v>0</v>
      </c>
      <c r="P305" s="9">
        <v>0</v>
      </c>
      <c r="Q305" s="2">
        <v>194443.07</v>
      </c>
      <c r="R305" s="2">
        <v>0</v>
      </c>
      <c r="S305" s="2">
        <v>0</v>
      </c>
      <c r="T305" s="54">
        <v>0</v>
      </c>
      <c r="U305" s="120"/>
      <c r="V305" s="121"/>
      <c r="W305" s="121"/>
      <c r="X305" s="121"/>
      <c r="Y305" s="121"/>
      <c r="Z305" s="121"/>
      <c r="AA305" s="121"/>
      <c r="AB305" s="121"/>
      <c r="AC305" s="106"/>
      <c r="AD305" s="106"/>
      <c r="AE305" s="121"/>
      <c r="AF305" s="122"/>
      <c r="AG305" s="141"/>
      <c r="AH305" s="121"/>
      <c r="AI305" s="121"/>
      <c r="AJ305" s="121"/>
    </row>
    <row r="306" spans="1:36" ht="48.75" thickBot="1">
      <c r="A306" s="230"/>
      <c r="B306" s="224"/>
      <c r="C306" s="224"/>
      <c r="D306" s="224"/>
      <c r="E306" s="224"/>
      <c r="F306" s="11" t="s">
        <v>8</v>
      </c>
      <c r="G306" s="7"/>
      <c r="H306" s="7"/>
      <c r="I306" s="7"/>
      <c r="J306" s="8"/>
      <c r="K306" s="9"/>
      <c r="L306" s="10"/>
      <c r="M306" s="7"/>
      <c r="N306" s="9"/>
      <c r="O306" s="9"/>
      <c r="P306" s="9"/>
      <c r="Q306" s="2"/>
      <c r="R306" s="2"/>
      <c r="S306" s="2"/>
      <c r="T306" s="54"/>
      <c r="U306" s="120"/>
      <c r="V306" s="121"/>
      <c r="W306" s="121"/>
      <c r="X306" s="121"/>
      <c r="Y306" s="121"/>
      <c r="Z306" s="121"/>
      <c r="AA306" s="121"/>
      <c r="AB306" s="121"/>
      <c r="AC306" s="106"/>
      <c r="AD306" s="106"/>
      <c r="AE306" s="121"/>
      <c r="AF306" s="122"/>
      <c r="AG306" s="141"/>
      <c r="AH306" s="121"/>
      <c r="AI306" s="121"/>
      <c r="AJ306" s="121"/>
    </row>
    <row r="307" spans="1:36" ht="24.75" thickBot="1">
      <c r="A307" s="231"/>
      <c r="B307" s="225"/>
      <c r="C307" s="225"/>
      <c r="D307" s="225"/>
      <c r="E307" s="225"/>
      <c r="F307" s="11" t="s">
        <v>9</v>
      </c>
      <c r="G307" s="7"/>
      <c r="H307" s="7"/>
      <c r="I307" s="7"/>
      <c r="J307" s="8"/>
      <c r="K307" s="9"/>
      <c r="L307" s="10"/>
      <c r="M307" s="7"/>
      <c r="N307" s="9"/>
      <c r="O307" s="9"/>
      <c r="P307" s="9"/>
      <c r="Q307" s="2"/>
      <c r="R307" s="2"/>
      <c r="S307" s="2"/>
      <c r="T307" s="54"/>
      <c r="U307" s="120"/>
      <c r="V307" s="121"/>
      <c r="W307" s="121"/>
      <c r="X307" s="121"/>
      <c r="Y307" s="121"/>
      <c r="Z307" s="121"/>
      <c r="AA307" s="121"/>
      <c r="AB307" s="121"/>
      <c r="AC307" s="106"/>
      <c r="AD307" s="106"/>
      <c r="AE307" s="121"/>
      <c r="AF307" s="122"/>
      <c r="AG307" s="141"/>
      <c r="AH307" s="121"/>
      <c r="AI307" s="121"/>
      <c r="AJ307" s="121"/>
    </row>
    <row r="308" spans="1:36" ht="12.75" customHeight="1" thickBot="1">
      <c r="A308" s="197"/>
      <c r="B308" s="198"/>
      <c r="C308" s="198"/>
      <c r="D308" s="198"/>
      <c r="E308" s="172"/>
      <c r="F308" s="70" t="s">
        <v>4</v>
      </c>
      <c r="G308" s="71">
        <f>H308+I308+J308+K308+L308++M308+N308+O308+P308+Q308+R308+S308+T308</f>
        <v>122187849.89999999</v>
      </c>
      <c r="H308" s="71">
        <v>8495932.1300000008</v>
      </c>
      <c r="I308" s="71">
        <v>7649430.04</v>
      </c>
      <c r="J308" s="72">
        <f t="shared" ref="J308:T308" si="137">J309</f>
        <v>7236239.54</v>
      </c>
      <c r="K308" s="73">
        <f t="shared" si="137"/>
        <v>8954327.3399999999</v>
      </c>
      <c r="L308" s="74">
        <f t="shared" si="137"/>
        <v>7865192.580000001</v>
      </c>
      <c r="M308" s="71">
        <f t="shared" si="137"/>
        <v>8196613.0800000001</v>
      </c>
      <c r="N308" s="73">
        <f t="shared" si="137"/>
        <v>9031759.0500000007</v>
      </c>
      <c r="O308" s="73">
        <f t="shared" si="137"/>
        <v>8964766.0899999999</v>
      </c>
      <c r="P308" s="73">
        <f t="shared" si="137"/>
        <v>10985490.99</v>
      </c>
      <c r="Q308" s="42">
        <f t="shared" si="137"/>
        <v>10662132.02</v>
      </c>
      <c r="R308" s="42">
        <f t="shared" si="137"/>
        <v>12773094.74</v>
      </c>
      <c r="S308" s="65">
        <f t="shared" si="137"/>
        <v>10792961.689999999</v>
      </c>
      <c r="T308" s="47">
        <f t="shared" si="137"/>
        <v>10579910.609999999</v>
      </c>
      <c r="U308" s="26"/>
      <c r="V308" s="109"/>
      <c r="W308" s="109"/>
      <c r="X308" s="109"/>
      <c r="Y308" s="109"/>
      <c r="Z308" s="109"/>
      <c r="AA308" s="109"/>
      <c r="AB308" s="109"/>
      <c r="AC308" s="106"/>
      <c r="AD308" s="106"/>
      <c r="AE308" s="109"/>
      <c r="AF308" s="106"/>
      <c r="AG308" s="141"/>
      <c r="AH308" s="109"/>
      <c r="AI308" s="109"/>
      <c r="AJ308" s="109"/>
    </row>
    <row r="309" spans="1:36" ht="36.75" customHeight="1" thickBot="1">
      <c r="A309" s="199" t="s">
        <v>54</v>
      </c>
      <c r="B309" s="200"/>
      <c r="C309" s="200"/>
      <c r="D309" s="200"/>
      <c r="E309" s="173"/>
      <c r="F309" s="76" t="s">
        <v>5</v>
      </c>
      <c r="G309" s="71">
        <f t="shared" ref="G309:G311" si="138">H309+I309+J309+K309+L309++M309+N309+O309+P309+Q309+R309+S309+T309</f>
        <v>122187849.89999999</v>
      </c>
      <c r="H309" s="77">
        <v>8495932.1300000008</v>
      </c>
      <c r="I309" s="77">
        <v>7649430.04</v>
      </c>
      <c r="J309" s="78">
        <f>J310+J311</f>
        <v>7236239.54</v>
      </c>
      <c r="K309" s="79">
        <f>K310+K311</f>
        <v>8954327.3399999999</v>
      </c>
      <c r="L309" s="80">
        <f>L310+L311</f>
        <v>7865192.580000001</v>
      </c>
      <c r="M309" s="77">
        <f>M237+M243+M249+M255+M261+M267+M273+M279+M285+M291</f>
        <v>8196613.0800000001</v>
      </c>
      <c r="N309" s="79">
        <f>N237+N243+N249+N255+N261+N267+N273+N279+N285+N291</f>
        <v>9031759.0500000007</v>
      </c>
      <c r="O309" s="79">
        <f>O237+O243+O249+O255+O261+O267+O273+O279+O285+O291+O297</f>
        <v>8964766.0899999999</v>
      </c>
      <c r="P309" s="79">
        <f>P237+P243+P249+P255+P261+P267+P273+P279+P285+P291+P297</f>
        <v>10985490.99</v>
      </c>
      <c r="Q309" s="50">
        <f>Q310+Q311</f>
        <v>10662132.02</v>
      </c>
      <c r="R309" s="50">
        <f t="shared" ref="R309:R310" si="139">R237+R243+R249+R255+R261+R267+R273+R279+R285+R291</f>
        <v>12773094.74</v>
      </c>
      <c r="S309" s="52">
        <f t="shared" ref="S309:T309" si="140">S237+S243+S249+S255+S261+S267+S273+S279+S285+S291</f>
        <v>10792961.689999999</v>
      </c>
      <c r="T309" s="54">
        <f t="shared" si="140"/>
        <v>10579910.609999999</v>
      </c>
      <c r="U309" s="26"/>
      <c r="V309" s="109"/>
      <c r="W309" s="109"/>
      <c r="X309" s="109"/>
      <c r="Y309" s="109"/>
      <c r="Z309" s="109"/>
      <c r="AA309" s="109"/>
      <c r="AB309" s="109"/>
      <c r="AC309" s="106"/>
      <c r="AD309" s="106"/>
      <c r="AE309" s="109"/>
      <c r="AF309" s="106"/>
      <c r="AG309" s="141"/>
      <c r="AH309" s="109"/>
      <c r="AI309" s="109"/>
      <c r="AJ309" s="109"/>
    </row>
    <row r="310" spans="1:36" ht="64.5" thickBot="1">
      <c r="A310" s="166"/>
      <c r="B310" s="167"/>
      <c r="C310" s="167"/>
      <c r="D310" s="167"/>
      <c r="E310" s="168"/>
      <c r="F310" s="76" t="s">
        <v>6</v>
      </c>
      <c r="G310" s="71">
        <f t="shared" si="138"/>
        <v>118407403.83</v>
      </c>
      <c r="H310" s="77">
        <v>8316790.1299999999</v>
      </c>
      <c r="I310" s="77">
        <v>7446923.04</v>
      </c>
      <c r="J310" s="78">
        <f>7063036.54-9700</f>
        <v>7053336.54</v>
      </c>
      <c r="K310" s="79">
        <v>8777558.3399999999</v>
      </c>
      <c r="L310" s="80">
        <f>L238+L244+L250+L256+L262+L268+L274+L280+L286+L292</f>
        <v>7654274.580000001</v>
      </c>
      <c r="M310" s="77">
        <f>M238+M244+M250+M256+M262+M268+M274+M280+M286+M292</f>
        <v>7979568.0800000001</v>
      </c>
      <c r="N310" s="79">
        <f>N238+N244+N250+N256+N262+N268+N274+N280+N286+N292</f>
        <v>8779271.0500000007</v>
      </c>
      <c r="O310" s="79">
        <f>O238+O244+O250+O256+O262+O268+O274+O280+O286+O292+O298</f>
        <v>8698816.0899999999</v>
      </c>
      <c r="P310" s="79">
        <f>P238+P244+P250+P256+P262+P268+P274+P280+P286+P292+P298</f>
        <v>10700258.99</v>
      </c>
      <c r="Q310" s="79">
        <f>Q238+Q244+Q250+Q256+Q262+Q268+Q274+Q280+Q286+Q292+Q298</f>
        <v>10141589.949999999</v>
      </c>
      <c r="R310" s="50">
        <f t="shared" si="139"/>
        <v>12384384.74</v>
      </c>
      <c r="S310" s="52">
        <f t="shared" ref="S310:T310" si="141">S238+S244+S250+S256+S262+S268+S274+S280+S286+S292</f>
        <v>10364211.689999999</v>
      </c>
      <c r="T310" s="54">
        <f t="shared" si="141"/>
        <v>10110420.609999999</v>
      </c>
      <c r="U310" s="26"/>
      <c r="V310" s="109"/>
      <c r="W310" s="109"/>
      <c r="X310" s="109"/>
      <c r="Y310" s="109"/>
      <c r="Z310" s="109"/>
      <c r="AA310" s="109"/>
      <c r="AB310" s="109"/>
      <c r="AC310" s="106"/>
      <c r="AD310" s="106"/>
      <c r="AE310" s="109"/>
      <c r="AF310" s="106"/>
      <c r="AG310" s="141"/>
      <c r="AH310" s="109"/>
      <c r="AI310" s="109"/>
      <c r="AJ310" s="109"/>
    </row>
    <row r="311" spans="1:36" ht="64.5" thickBot="1">
      <c r="A311" s="166"/>
      <c r="B311" s="167"/>
      <c r="C311" s="167"/>
      <c r="D311" s="167"/>
      <c r="E311" s="168"/>
      <c r="F311" s="76" t="s">
        <v>7</v>
      </c>
      <c r="G311" s="71">
        <f t="shared" si="138"/>
        <v>3780446.07</v>
      </c>
      <c r="H311" s="77">
        <v>179142</v>
      </c>
      <c r="I311" s="77">
        <v>202507</v>
      </c>
      <c r="J311" s="78">
        <v>182903</v>
      </c>
      <c r="K311" s="79">
        <v>176769</v>
      </c>
      <c r="L311" s="80">
        <f>21646+189272</f>
        <v>210918</v>
      </c>
      <c r="M311" s="77">
        <f t="shared" ref="M311:R311" si="142">M251</f>
        <v>217045</v>
      </c>
      <c r="N311" s="79">
        <f t="shared" si="142"/>
        <v>252488</v>
      </c>
      <c r="O311" s="79">
        <f t="shared" si="142"/>
        <v>265950</v>
      </c>
      <c r="P311" s="79">
        <f t="shared" si="142"/>
        <v>285232</v>
      </c>
      <c r="Q311" s="50">
        <f>Q251+Q305</f>
        <v>520542.07</v>
      </c>
      <c r="R311" s="50">
        <f t="shared" si="142"/>
        <v>388710</v>
      </c>
      <c r="S311" s="52">
        <f t="shared" ref="S311:T311" si="143">S251</f>
        <v>428750</v>
      </c>
      <c r="T311" s="54">
        <f t="shared" si="143"/>
        <v>469490</v>
      </c>
      <c r="U311" s="26"/>
      <c r="V311" s="109"/>
      <c r="W311" s="109"/>
      <c r="X311" s="109"/>
      <c r="Y311" s="109"/>
      <c r="Z311" s="109"/>
      <c r="AA311" s="109"/>
      <c r="AB311" s="109"/>
      <c r="AC311" s="106"/>
      <c r="AD311" s="106"/>
      <c r="AE311" s="109"/>
      <c r="AF311" s="106"/>
      <c r="AG311" s="141"/>
      <c r="AH311" s="109"/>
      <c r="AI311" s="109"/>
      <c r="AJ311" s="109"/>
    </row>
    <row r="312" spans="1:36" ht="51.75" thickBot="1">
      <c r="A312" s="166"/>
      <c r="B312" s="167"/>
      <c r="C312" s="167"/>
      <c r="D312" s="167"/>
      <c r="E312" s="168"/>
      <c r="F312" s="76" t="s">
        <v>8</v>
      </c>
      <c r="G312" s="77"/>
      <c r="H312" s="77"/>
      <c r="I312" s="77"/>
      <c r="J312" s="78"/>
      <c r="K312" s="79"/>
      <c r="L312" s="80"/>
      <c r="M312" s="77"/>
      <c r="N312" s="79"/>
      <c r="O312" s="79"/>
      <c r="P312" s="79"/>
      <c r="Q312" s="50"/>
      <c r="R312" s="50"/>
      <c r="S312" s="52"/>
      <c r="T312" s="128"/>
      <c r="U312" s="26"/>
      <c r="V312" s="109"/>
      <c r="W312" s="109"/>
      <c r="X312" s="109"/>
      <c r="Y312" s="109"/>
      <c r="Z312" s="109"/>
      <c r="AA312" s="109"/>
      <c r="AB312" s="109"/>
      <c r="AC312" s="106"/>
      <c r="AD312" s="106"/>
      <c r="AE312" s="109"/>
      <c r="AF312" s="106"/>
      <c r="AG312" s="141"/>
      <c r="AH312" s="109"/>
      <c r="AI312" s="109"/>
      <c r="AJ312" s="109"/>
    </row>
    <row r="313" spans="1:36" ht="26.25" thickBot="1">
      <c r="A313" s="226"/>
      <c r="B313" s="227"/>
      <c r="C313" s="227"/>
      <c r="D313" s="227"/>
      <c r="E313" s="228"/>
      <c r="F313" s="76" t="s">
        <v>9</v>
      </c>
      <c r="G313" s="77"/>
      <c r="H313" s="77"/>
      <c r="I313" s="77"/>
      <c r="J313" s="78"/>
      <c r="K313" s="79"/>
      <c r="L313" s="80"/>
      <c r="M313" s="77"/>
      <c r="N313" s="79"/>
      <c r="O313" s="79"/>
      <c r="P313" s="79"/>
      <c r="Q313" s="50"/>
      <c r="R313" s="50"/>
      <c r="S313" s="52"/>
      <c r="T313" s="54"/>
      <c r="U313" s="31"/>
      <c r="V313" s="110"/>
      <c r="W313" s="110"/>
      <c r="X313" s="110"/>
      <c r="Y313" s="110"/>
      <c r="Z313" s="110"/>
      <c r="AA313" s="110"/>
      <c r="AB313" s="110"/>
      <c r="AC313" s="108"/>
      <c r="AD313" s="108"/>
      <c r="AE313" s="110"/>
      <c r="AF313" s="108"/>
      <c r="AG313" s="142"/>
      <c r="AH313" s="110"/>
      <c r="AI313" s="110"/>
      <c r="AJ313" s="110"/>
    </row>
    <row r="314" spans="1:36" s="40" customFormat="1" ht="15.75" customHeight="1" thickBot="1">
      <c r="A314" s="246" t="s">
        <v>55</v>
      </c>
      <c r="B314" s="247"/>
      <c r="C314" s="247"/>
      <c r="D314" s="247"/>
      <c r="E314" s="247"/>
      <c r="F314" s="247"/>
      <c r="G314" s="247"/>
      <c r="H314" s="247"/>
      <c r="I314" s="247"/>
      <c r="J314" s="247"/>
      <c r="K314" s="247"/>
      <c r="L314" s="247"/>
      <c r="M314" s="247"/>
      <c r="N314" s="247"/>
      <c r="O314" s="247"/>
      <c r="P314" s="247"/>
      <c r="Q314" s="247"/>
      <c r="R314" s="247"/>
      <c r="S314" s="247"/>
      <c r="T314" s="248"/>
      <c r="U314" s="247"/>
      <c r="V314" s="247"/>
      <c r="W314" s="247"/>
      <c r="X314" s="247"/>
      <c r="Y314" s="247"/>
      <c r="Z314" s="247"/>
      <c r="AA314" s="247"/>
      <c r="AB314" s="247"/>
      <c r="AC314" s="247"/>
      <c r="AD314" s="247"/>
      <c r="AE314" s="247"/>
      <c r="AF314" s="247"/>
      <c r="AG314" s="247"/>
      <c r="AH314" s="247"/>
      <c r="AI314" s="247"/>
      <c r="AJ314" s="249"/>
    </row>
    <row r="315" spans="1:36" s="40" customFormat="1" ht="15.75" customHeight="1" thickBot="1">
      <c r="A315" s="246" t="s">
        <v>176</v>
      </c>
      <c r="B315" s="247"/>
      <c r="C315" s="247"/>
      <c r="D315" s="247"/>
      <c r="E315" s="247"/>
      <c r="F315" s="247"/>
      <c r="G315" s="247"/>
      <c r="H315" s="247"/>
      <c r="I315" s="247"/>
      <c r="J315" s="247"/>
      <c r="K315" s="247"/>
      <c r="L315" s="247"/>
      <c r="M315" s="247"/>
      <c r="N315" s="247"/>
      <c r="O315" s="247"/>
      <c r="P315" s="247"/>
      <c r="Q315" s="247"/>
      <c r="R315" s="247"/>
      <c r="S315" s="247"/>
      <c r="T315" s="247"/>
      <c r="U315" s="247"/>
      <c r="V315" s="247"/>
      <c r="W315" s="247"/>
      <c r="X315" s="247"/>
      <c r="Y315" s="247"/>
      <c r="Z315" s="247"/>
      <c r="AA315" s="247"/>
      <c r="AB315" s="247"/>
      <c r="AC315" s="247"/>
      <c r="AD315" s="247"/>
      <c r="AE315" s="247"/>
      <c r="AF315" s="247"/>
      <c r="AG315" s="247"/>
      <c r="AH315" s="247"/>
      <c r="AI315" s="247"/>
      <c r="AJ315" s="249"/>
    </row>
    <row r="316" spans="1:36" s="40" customFormat="1" ht="15.75" customHeight="1" thickBot="1">
      <c r="A316" s="246" t="s">
        <v>56</v>
      </c>
      <c r="B316" s="247"/>
      <c r="C316" s="247"/>
      <c r="D316" s="247"/>
      <c r="E316" s="247"/>
      <c r="F316" s="247"/>
      <c r="G316" s="247"/>
      <c r="H316" s="247"/>
      <c r="I316" s="247"/>
      <c r="J316" s="247"/>
      <c r="K316" s="247"/>
      <c r="L316" s="247"/>
      <c r="M316" s="247"/>
      <c r="N316" s="247"/>
      <c r="O316" s="247"/>
      <c r="P316" s="247"/>
      <c r="Q316" s="247"/>
      <c r="R316" s="247"/>
      <c r="S316" s="247"/>
      <c r="T316" s="250"/>
      <c r="U316" s="247"/>
      <c r="V316" s="247"/>
      <c r="W316" s="247"/>
      <c r="X316" s="247"/>
      <c r="Y316" s="247"/>
      <c r="Z316" s="247"/>
      <c r="AA316" s="247"/>
      <c r="AB316" s="247"/>
      <c r="AC316" s="247"/>
      <c r="AD316" s="247"/>
      <c r="AE316" s="247"/>
      <c r="AF316" s="247"/>
      <c r="AG316" s="247"/>
      <c r="AH316" s="247"/>
      <c r="AI316" s="247"/>
      <c r="AJ316" s="249"/>
    </row>
    <row r="317" spans="1:36" ht="13.5" thickBot="1">
      <c r="A317" s="131">
        <v>5</v>
      </c>
      <c r="B317" s="131" t="s">
        <v>57</v>
      </c>
      <c r="C317" s="131">
        <v>2014</v>
      </c>
      <c r="D317" s="131">
        <v>2025</v>
      </c>
      <c r="E317" s="131"/>
      <c r="F317" s="70" t="s">
        <v>4</v>
      </c>
      <c r="G317" s="71">
        <f>H317+I317+J317+K317+L317+M317+N317+O317+P317+Q317+R317+S317+T317</f>
        <v>742521.99</v>
      </c>
      <c r="H317" s="71">
        <v>120000</v>
      </c>
      <c r="I317" s="71">
        <v>0</v>
      </c>
      <c r="J317" s="72">
        <f t="shared" ref="J317:L318" si="144">J318</f>
        <v>58200</v>
      </c>
      <c r="K317" s="73">
        <f t="shared" si="144"/>
        <v>35000</v>
      </c>
      <c r="L317" s="74">
        <f t="shared" si="144"/>
        <v>57200</v>
      </c>
      <c r="M317" s="71">
        <f>M318</f>
        <v>0</v>
      </c>
      <c r="N317" s="73">
        <f>N318</f>
        <v>0</v>
      </c>
      <c r="O317" s="73">
        <f t="shared" ref="O317:T317" si="145">O319</f>
        <v>42121.990000000005</v>
      </c>
      <c r="P317" s="73">
        <f t="shared" si="145"/>
        <v>99000</v>
      </c>
      <c r="Q317" s="42">
        <f t="shared" si="145"/>
        <v>135500</v>
      </c>
      <c r="R317" s="42">
        <f t="shared" si="145"/>
        <v>155500</v>
      </c>
      <c r="S317" s="65">
        <f t="shared" si="145"/>
        <v>20000</v>
      </c>
      <c r="T317" s="47">
        <f t="shared" si="145"/>
        <v>20000</v>
      </c>
      <c r="U317" s="152"/>
      <c r="V317" s="140"/>
      <c r="W317" s="155"/>
      <c r="X317" s="140"/>
      <c r="Y317" s="155"/>
      <c r="Z317" s="140"/>
      <c r="AA317" s="140"/>
      <c r="AB317" s="131"/>
      <c r="AC317" s="137"/>
      <c r="AD317" s="137"/>
      <c r="AE317" s="131"/>
      <c r="AF317" s="137"/>
      <c r="AG317" s="131"/>
      <c r="AH317" s="131"/>
      <c r="AI317" s="66"/>
      <c r="AJ317" s="131"/>
    </row>
    <row r="318" spans="1:36" ht="51.75" thickBot="1">
      <c r="A318" s="132"/>
      <c r="B318" s="132"/>
      <c r="C318" s="132"/>
      <c r="D318" s="132"/>
      <c r="E318" s="132"/>
      <c r="F318" s="76" t="s">
        <v>5</v>
      </c>
      <c r="G318" s="71">
        <f t="shared" ref="G318:G319" si="146">H318+I318+J318+K318+L318+M318+N318+O318+P318+Q318+R318+S318+T318</f>
        <v>742521.99</v>
      </c>
      <c r="H318" s="77">
        <v>120000</v>
      </c>
      <c r="I318" s="77">
        <v>0</v>
      </c>
      <c r="J318" s="78">
        <f t="shared" si="144"/>
        <v>58200</v>
      </c>
      <c r="K318" s="79">
        <f t="shared" si="144"/>
        <v>35000</v>
      </c>
      <c r="L318" s="80">
        <f t="shared" si="144"/>
        <v>57200</v>
      </c>
      <c r="M318" s="77">
        <f>M319</f>
        <v>0</v>
      </c>
      <c r="N318" s="79">
        <f>N319</f>
        <v>0</v>
      </c>
      <c r="O318" s="79">
        <f t="shared" ref="O318:T318" si="147">O319</f>
        <v>42121.990000000005</v>
      </c>
      <c r="P318" s="79">
        <f t="shared" si="147"/>
        <v>99000</v>
      </c>
      <c r="Q318" s="50">
        <f t="shared" si="147"/>
        <v>135500</v>
      </c>
      <c r="R318" s="50">
        <f t="shared" si="147"/>
        <v>155500</v>
      </c>
      <c r="S318" s="52">
        <f t="shared" si="147"/>
        <v>20000</v>
      </c>
      <c r="T318" s="54">
        <f t="shared" si="147"/>
        <v>20000</v>
      </c>
      <c r="U318" s="153"/>
      <c r="V318" s="143"/>
      <c r="W318" s="156"/>
      <c r="X318" s="143"/>
      <c r="Y318" s="156"/>
      <c r="Z318" s="143"/>
      <c r="AA318" s="143"/>
      <c r="AB318" s="132"/>
      <c r="AC318" s="138"/>
      <c r="AD318" s="138"/>
      <c r="AE318" s="132"/>
      <c r="AF318" s="138"/>
      <c r="AG318" s="132"/>
      <c r="AH318" s="132"/>
      <c r="AI318" s="67"/>
      <c r="AJ318" s="132"/>
    </row>
    <row r="319" spans="1:36" ht="64.5" thickBot="1">
      <c r="A319" s="132"/>
      <c r="B319" s="132"/>
      <c r="C319" s="132"/>
      <c r="D319" s="132"/>
      <c r="E319" s="132"/>
      <c r="F319" s="76" t="s">
        <v>6</v>
      </c>
      <c r="G319" s="71">
        <f t="shared" si="146"/>
        <v>742521.99</v>
      </c>
      <c r="H319" s="77">
        <v>120000</v>
      </c>
      <c r="I319" s="77">
        <v>0</v>
      </c>
      <c r="J319" s="78">
        <f>J323</f>
        <v>58200</v>
      </c>
      <c r="K319" s="79">
        <f>K323</f>
        <v>35000</v>
      </c>
      <c r="L319" s="80">
        <f>L323</f>
        <v>57200</v>
      </c>
      <c r="M319" s="77">
        <f t="shared" ref="M319:R319" si="148">M325</f>
        <v>0</v>
      </c>
      <c r="N319" s="79">
        <f t="shared" si="148"/>
        <v>0</v>
      </c>
      <c r="O319" s="79">
        <f t="shared" si="148"/>
        <v>42121.990000000005</v>
      </c>
      <c r="P319" s="79">
        <f t="shared" si="148"/>
        <v>99000</v>
      </c>
      <c r="Q319" s="50">
        <f t="shared" si="148"/>
        <v>135500</v>
      </c>
      <c r="R319" s="50">
        <f t="shared" si="148"/>
        <v>155500</v>
      </c>
      <c r="S319" s="52">
        <f t="shared" ref="S319" si="149">S325</f>
        <v>20000</v>
      </c>
      <c r="T319" s="54">
        <f t="shared" ref="T319" si="150">T325</f>
        <v>20000</v>
      </c>
      <c r="U319" s="153"/>
      <c r="V319" s="143"/>
      <c r="W319" s="156"/>
      <c r="X319" s="143"/>
      <c r="Y319" s="156"/>
      <c r="Z319" s="143"/>
      <c r="AA319" s="143"/>
      <c r="AB319" s="132"/>
      <c r="AC319" s="138"/>
      <c r="AD319" s="138"/>
      <c r="AE319" s="132"/>
      <c r="AF319" s="138"/>
      <c r="AG319" s="132"/>
      <c r="AH319" s="132"/>
      <c r="AI319" s="67"/>
      <c r="AJ319" s="132"/>
    </row>
    <row r="320" spans="1:36" ht="64.5" thickBot="1">
      <c r="A320" s="132"/>
      <c r="B320" s="132"/>
      <c r="C320" s="132"/>
      <c r="D320" s="132"/>
      <c r="E320" s="132"/>
      <c r="F320" s="76" t="s">
        <v>7</v>
      </c>
      <c r="G320" s="77"/>
      <c r="H320" s="77"/>
      <c r="I320" s="77"/>
      <c r="J320" s="78"/>
      <c r="K320" s="79"/>
      <c r="L320" s="80"/>
      <c r="M320" s="77"/>
      <c r="N320" s="79"/>
      <c r="O320" s="79"/>
      <c r="P320" s="79"/>
      <c r="Q320" s="50"/>
      <c r="R320" s="50"/>
      <c r="S320" s="52"/>
      <c r="T320" s="53"/>
      <c r="U320" s="153"/>
      <c r="V320" s="143"/>
      <c r="W320" s="156"/>
      <c r="X320" s="143"/>
      <c r="Y320" s="156"/>
      <c r="Z320" s="143"/>
      <c r="AA320" s="143"/>
      <c r="AB320" s="132"/>
      <c r="AC320" s="138"/>
      <c r="AD320" s="138"/>
      <c r="AE320" s="132"/>
      <c r="AF320" s="138"/>
      <c r="AG320" s="132"/>
      <c r="AH320" s="132"/>
      <c r="AI320" s="67"/>
      <c r="AJ320" s="132"/>
    </row>
    <row r="321" spans="1:36" ht="51.75" thickBot="1">
      <c r="A321" s="132"/>
      <c r="B321" s="132"/>
      <c r="C321" s="132"/>
      <c r="D321" s="132"/>
      <c r="E321" s="132"/>
      <c r="F321" s="76" t="s">
        <v>8</v>
      </c>
      <c r="G321" s="77"/>
      <c r="H321" s="77"/>
      <c r="I321" s="77"/>
      <c r="J321" s="78"/>
      <c r="K321" s="79"/>
      <c r="L321" s="80"/>
      <c r="M321" s="77"/>
      <c r="N321" s="79"/>
      <c r="O321" s="79"/>
      <c r="P321" s="79"/>
      <c r="Q321" s="50"/>
      <c r="R321" s="50"/>
      <c r="S321" s="52"/>
      <c r="T321" s="54"/>
      <c r="U321" s="153"/>
      <c r="V321" s="143"/>
      <c r="W321" s="156"/>
      <c r="X321" s="143"/>
      <c r="Y321" s="156"/>
      <c r="Z321" s="143"/>
      <c r="AA321" s="143"/>
      <c r="AB321" s="132"/>
      <c r="AC321" s="138"/>
      <c r="AD321" s="138"/>
      <c r="AE321" s="132"/>
      <c r="AF321" s="138"/>
      <c r="AG321" s="132"/>
      <c r="AH321" s="132"/>
      <c r="AI321" s="67"/>
      <c r="AJ321" s="132"/>
    </row>
    <row r="322" spans="1:36" ht="75" customHeight="1" thickBot="1">
      <c r="A322" s="133"/>
      <c r="B322" s="133"/>
      <c r="C322" s="133"/>
      <c r="D322" s="133"/>
      <c r="E322" s="133"/>
      <c r="F322" s="76" t="s">
        <v>9</v>
      </c>
      <c r="G322" s="77"/>
      <c r="H322" s="77"/>
      <c r="I322" s="77"/>
      <c r="J322" s="78"/>
      <c r="K322" s="79"/>
      <c r="L322" s="80"/>
      <c r="M322" s="77"/>
      <c r="N322" s="79"/>
      <c r="O322" s="79"/>
      <c r="P322" s="79"/>
      <c r="Q322" s="50"/>
      <c r="R322" s="50"/>
      <c r="S322" s="52"/>
      <c r="T322" s="54"/>
      <c r="U322" s="154"/>
      <c r="V322" s="144"/>
      <c r="W322" s="157"/>
      <c r="X322" s="144"/>
      <c r="Y322" s="157"/>
      <c r="Z322" s="144"/>
      <c r="AA322" s="144"/>
      <c r="AB322" s="133"/>
      <c r="AC322" s="139"/>
      <c r="AD322" s="139"/>
      <c r="AE322" s="133"/>
      <c r="AF322" s="139"/>
      <c r="AG322" s="133"/>
      <c r="AH322" s="133"/>
      <c r="AI322" s="68"/>
      <c r="AJ322" s="133"/>
    </row>
    <row r="323" spans="1:36" ht="13.5" thickBot="1">
      <c r="A323" s="158" t="s">
        <v>121</v>
      </c>
      <c r="B323" s="131" t="s">
        <v>58</v>
      </c>
      <c r="C323" s="131">
        <v>2014</v>
      </c>
      <c r="D323" s="131">
        <v>2025</v>
      </c>
      <c r="E323" s="131"/>
      <c r="F323" s="70" t="s">
        <v>4</v>
      </c>
      <c r="G323" s="71">
        <f>H323+I323+J323+K323+L323+M323+N323+O323+P323+Q323+R323+S323+T323</f>
        <v>742521.99</v>
      </c>
      <c r="H323" s="71">
        <v>120000</v>
      </c>
      <c r="I323" s="71">
        <v>0</v>
      </c>
      <c r="J323" s="72">
        <f>J324</f>
        <v>58200</v>
      </c>
      <c r="K323" s="73">
        <f>K324</f>
        <v>35000</v>
      </c>
      <c r="L323" s="74">
        <f t="shared" ref="L323:L324" si="151">L324</f>
        <v>57200</v>
      </c>
      <c r="M323" s="71">
        <f t="shared" ref="M323:T324" si="152">M324</f>
        <v>0</v>
      </c>
      <c r="N323" s="73">
        <f t="shared" si="152"/>
        <v>0</v>
      </c>
      <c r="O323" s="73">
        <f t="shared" si="152"/>
        <v>42121.990000000005</v>
      </c>
      <c r="P323" s="73">
        <f>P324</f>
        <v>99000</v>
      </c>
      <c r="Q323" s="42">
        <f t="shared" si="152"/>
        <v>135500</v>
      </c>
      <c r="R323" s="42">
        <f t="shared" si="152"/>
        <v>155500</v>
      </c>
      <c r="S323" s="65">
        <f t="shared" si="152"/>
        <v>20000</v>
      </c>
      <c r="T323" s="47">
        <f t="shared" si="152"/>
        <v>20000</v>
      </c>
      <c r="U323" s="152"/>
      <c r="V323" s="140"/>
      <c r="W323" s="140"/>
      <c r="X323" s="131"/>
      <c r="Y323" s="131"/>
      <c r="Z323" s="131"/>
      <c r="AA323" s="140"/>
      <c r="AB323" s="131"/>
      <c r="AC323" s="137"/>
      <c r="AD323" s="137"/>
      <c r="AE323" s="131"/>
      <c r="AF323" s="137"/>
      <c r="AG323" s="131"/>
      <c r="AH323" s="131"/>
      <c r="AI323" s="66"/>
      <c r="AJ323" s="131"/>
    </row>
    <row r="324" spans="1:36" ht="51.75" thickBot="1">
      <c r="A324" s="159"/>
      <c r="B324" s="132"/>
      <c r="C324" s="132"/>
      <c r="D324" s="132"/>
      <c r="E324" s="132"/>
      <c r="F324" s="76" t="s">
        <v>5</v>
      </c>
      <c r="G324" s="71">
        <f>H324+I324+J324+K324+L324+M324+N324+O324+P324+Q324+R324+S324+T324</f>
        <v>742521.99</v>
      </c>
      <c r="H324" s="77">
        <v>120000</v>
      </c>
      <c r="I324" s="77">
        <v>0</v>
      </c>
      <c r="J324" s="78">
        <f>J325</f>
        <v>58200</v>
      </c>
      <c r="K324" s="79">
        <f>K325</f>
        <v>35000</v>
      </c>
      <c r="L324" s="80">
        <f t="shared" si="151"/>
        <v>57200</v>
      </c>
      <c r="M324" s="77">
        <f t="shared" si="152"/>
        <v>0</v>
      </c>
      <c r="N324" s="79">
        <f t="shared" si="152"/>
        <v>0</v>
      </c>
      <c r="O324" s="79">
        <f t="shared" si="152"/>
        <v>42121.990000000005</v>
      </c>
      <c r="P324" s="79">
        <f>P325</f>
        <v>99000</v>
      </c>
      <c r="Q324" s="50">
        <f t="shared" si="152"/>
        <v>135500</v>
      </c>
      <c r="R324" s="50">
        <f t="shared" si="152"/>
        <v>155500</v>
      </c>
      <c r="S324" s="52">
        <f t="shared" si="152"/>
        <v>20000</v>
      </c>
      <c r="T324" s="54">
        <f t="shared" si="152"/>
        <v>20000</v>
      </c>
      <c r="U324" s="153"/>
      <c r="V324" s="143"/>
      <c r="W324" s="143"/>
      <c r="X324" s="132"/>
      <c r="Y324" s="132"/>
      <c r="Z324" s="132"/>
      <c r="AA324" s="143"/>
      <c r="AB324" s="132"/>
      <c r="AC324" s="138"/>
      <c r="AD324" s="138"/>
      <c r="AE324" s="132"/>
      <c r="AF324" s="138"/>
      <c r="AG324" s="132"/>
      <c r="AH324" s="132"/>
      <c r="AI324" s="67"/>
      <c r="AJ324" s="132"/>
    </row>
    <row r="325" spans="1:36" ht="64.5" thickBot="1">
      <c r="A325" s="159"/>
      <c r="B325" s="132"/>
      <c r="C325" s="132"/>
      <c r="D325" s="132"/>
      <c r="E325" s="132"/>
      <c r="F325" s="76" t="s">
        <v>6</v>
      </c>
      <c r="G325" s="71">
        <f t="shared" ref="G325" si="153">H325+I325+J325+K325+L325+M325+N325+O325+P325+Q325+R325+S325+T325</f>
        <v>742521.99</v>
      </c>
      <c r="H325" s="77">
        <v>120000</v>
      </c>
      <c r="I325" s="77">
        <v>0</v>
      </c>
      <c r="J325" s="78">
        <v>58200</v>
      </c>
      <c r="K325" s="79">
        <f>K337</f>
        <v>35000</v>
      </c>
      <c r="L325" s="80">
        <f>L331+L343++L337</f>
        <v>57200</v>
      </c>
      <c r="M325" s="77">
        <f t="shared" ref="M325:R325" si="154">M331+M337+M343</f>
        <v>0</v>
      </c>
      <c r="N325" s="79">
        <f t="shared" si="154"/>
        <v>0</v>
      </c>
      <c r="O325" s="79">
        <f t="shared" si="154"/>
        <v>42121.990000000005</v>
      </c>
      <c r="P325" s="79">
        <f>P331+P337</f>
        <v>99000</v>
      </c>
      <c r="Q325" s="50">
        <f t="shared" si="154"/>
        <v>135500</v>
      </c>
      <c r="R325" s="50">
        <f t="shared" si="154"/>
        <v>155500</v>
      </c>
      <c r="S325" s="52">
        <f t="shared" ref="S325:T325" si="155">S331+S337+S343</f>
        <v>20000</v>
      </c>
      <c r="T325" s="54">
        <f t="shared" si="155"/>
        <v>20000</v>
      </c>
      <c r="U325" s="153"/>
      <c r="V325" s="143"/>
      <c r="W325" s="143"/>
      <c r="X325" s="132"/>
      <c r="Y325" s="132"/>
      <c r="Z325" s="132"/>
      <c r="AA325" s="143"/>
      <c r="AB325" s="132"/>
      <c r="AC325" s="138"/>
      <c r="AD325" s="138"/>
      <c r="AE325" s="132"/>
      <c r="AF325" s="138"/>
      <c r="AG325" s="132"/>
      <c r="AH325" s="132"/>
      <c r="AI325" s="67"/>
      <c r="AJ325" s="132"/>
    </row>
    <row r="326" spans="1:36" ht="64.5" thickBot="1">
      <c r="A326" s="159"/>
      <c r="B326" s="132"/>
      <c r="C326" s="132"/>
      <c r="D326" s="132"/>
      <c r="E326" s="132"/>
      <c r="F326" s="76" t="s">
        <v>7</v>
      </c>
      <c r="G326" s="77"/>
      <c r="H326" s="77"/>
      <c r="I326" s="77"/>
      <c r="J326" s="78"/>
      <c r="K326" s="79"/>
      <c r="L326" s="80"/>
      <c r="M326" s="77"/>
      <c r="N326" s="79"/>
      <c r="O326" s="79"/>
      <c r="P326" s="79"/>
      <c r="Q326" s="50"/>
      <c r="R326" s="50"/>
      <c r="S326" s="52"/>
      <c r="T326" s="53"/>
      <c r="U326" s="153"/>
      <c r="V326" s="143"/>
      <c r="W326" s="143"/>
      <c r="X326" s="132"/>
      <c r="Y326" s="132"/>
      <c r="Z326" s="132"/>
      <c r="AA326" s="143"/>
      <c r="AB326" s="132"/>
      <c r="AC326" s="138"/>
      <c r="AD326" s="138"/>
      <c r="AE326" s="132"/>
      <c r="AF326" s="138"/>
      <c r="AG326" s="132"/>
      <c r="AH326" s="132"/>
      <c r="AI326" s="67"/>
      <c r="AJ326" s="132"/>
    </row>
    <row r="327" spans="1:36" ht="51.75" thickBot="1">
      <c r="A327" s="159"/>
      <c r="B327" s="132"/>
      <c r="C327" s="132"/>
      <c r="D327" s="132"/>
      <c r="E327" s="132"/>
      <c r="F327" s="76" t="s">
        <v>8</v>
      </c>
      <c r="G327" s="77"/>
      <c r="H327" s="77"/>
      <c r="I327" s="77"/>
      <c r="J327" s="78"/>
      <c r="K327" s="79"/>
      <c r="L327" s="80"/>
      <c r="M327" s="77"/>
      <c r="N327" s="79"/>
      <c r="O327" s="79"/>
      <c r="P327" s="79"/>
      <c r="Q327" s="50"/>
      <c r="R327" s="50"/>
      <c r="S327" s="52"/>
      <c r="T327" s="54"/>
      <c r="U327" s="153"/>
      <c r="V327" s="143"/>
      <c r="W327" s="143"/>
      <c r="X327" s="132"/>
      <c r="Y327" s="132"/>
      <c r="Z327" s="132"/>
      <c r="AA327" s="143"/>
      <c r="AB327" s="132"/>
      <c r="AC327" s="138"/>
      <c r="AD327" s="138"/>
      <c r="AE327" s="132"/>
      <c r="AF327" s="138"/>
      <c r="AG327" s="132"/>
      <c r="AH327" s="132"/>
      <c r="AI327" s="67"/>
      <c r="AJ327" s="132"/>
    </row>
    <row r="328" spans="1:36" ht="26.25" thickBot="1">
      <c r="A328" s="160"/>
      <c r="B328" s="133"/>
      <c r="C328" s="133"/>
      <c r="D328" s="133"/>
      <c r="E328" s="133"/>
      <c r="F328" s="76" t="s">
        <v>9</v>
      </c>
      <c r="G328" s="77"/>
      <c r="H328" s="77"/>
      <c r="I328" s="77"/>
      <c r="J328" s="78"/>
      <c r="K328" s="79"/>
      <c r="L328" s="80"/>
      <c r="M328" s="77"/>
      <c r="N328" s="79"/>
      <c r="O328" s="79"/>
      <c r="P328" s="79"/>
      <c r="Q328" s="50"/>
      <c r="R328" s="50"/>
      <c r="S328" s="52"/>
      <c r="T328" s="54"/>
      <c r="U328" s="154"/>
      <c r="V328" s="144"/>
      <c r="W328" s="144"/>
      <c r="X328" s="133"/>
      <c r="Y328" s="133"/>
      <c r="Z328" s="133"/>
      <c r="AA328" s="144"/>
      <c r="AB328" s="133"/>
      <c r="AC328" s="139"/>
      <c r="AD328" s="139"/>
      <c r="AE328" s="133"/>
      <c r="AF328" s="139"/>
      <c r="AG328" s="133"/>
      <c r="AH328" s="133"/>
      <c r="AI328" s="68"/>
      <c r="AJ328" s="133"/>
    </row>
    <row r="329" spans="1:36" ht="12.75" customHeight="1" thickBot="1">
      <c r="A329" s="158" t="s">
        <v>122</v>
      </c>
      <c r="B329" s="131" t="s">
        <v>59</v>
      </c>
      <c r="C329" s="131">
        <v>2014</v>
      </c>
      <c r="D329" s="131">
        <v>2025</v>
      </c>
      <c r="E329" s="131"/>
      <c r="F329" s="70" t="s">
        <v>4</v>
      </c>
      <c r="G329" s="71">
        <f>H329+I329+J329+K329+L329+M329+N329+O329+P329+Q329+R329+S329+T329</f>
        <v>35600</v>
      </c>
      <c r="H329" s="71">
        <v>0</v>
      </c>
      <c r="I329" s="71">
        <v>0</v>
      </c>
      <c r="J329" s="72">
        <v>9700</v>
      </c>
      <c r="K329" s="73">
        <v>0</v>
      </c>
      <c r="L329" s="74">
        <f>L330</f>
        <v>12200</v>
      </c>
      <c r="M329" s="71">
        <v>0</v>
      </c>
      <c r="N329" s="73">
        <v>0</v>
      </c>
      <c r="O329" s="73">
        <f t="shared" ref="O329:Q330" si="156">O330</f>
        <v>9700</v>
      </c>
      <c r="P329" s="73">
        <f t="shared" si="156"/>
        <v>4000</v>
      </c>
      <c r="Q329" s="42">
        <f t="shared" si="156"/>
        <v>0</v>
      </c>
      <c r="R329" s="42">
        <v>0</v>
      </c>
      <c r="S329" s="65">
        <v>0</v>
      </c>
      <c r="T329" s="47">
        <v>0</v>
      </c>
      <c r="U329" s="163" t="s">
        <v>45</v>
      </c>
      <c r="V329" s="140" t="s">
        <v>43</v>
      </c>
      <c r="W329" s="140">
        <v>100</v>
      </c>
      <c r="X329" s="131">
        <v>0</v>
      </c>
      <c r="Y329" s="131">
        <v>0</v>
      </c>
      <c r="Z329" s="131">
        <v>100</v>
      </c>
      <c r="AA329" s="140">
        <v>0</v>
      </c>
      <c r="AB329" s="131">
        <v>0</v>
      </c>
      <c r="AC329" s="137">
        <v>0</v>
      </c>
      <c r="AD329" s="137">
        <v>0</v>
      </c>
      <c r="AE329" s="131">
        <v>100</v>
      </c>
      <c r="AF329" s="137">
        <v>100</v>
      </c>
      <c r="AG329" s="131">
        <v>0</v>
      </c>
      <c r="AH329" s="131"/>
      <c r="AI329" s="66"/>
      <c r="AJ329" s="131"/>
    </row>
    <row r="330" spans="1:36" ht="51.75" thickBot="1">
      <c r="A330" s="159"/>
      <c r="B330" s="132"/>
      <c r="C330" s="132"/>
      <c r="D330" s="132"/>
      <c r="E330" s="132"/>
      <c r="F330" s="76" t="s">
        <v>5</v>
      </c>
      <c r="G330" s="71">
        <f t="shared" ref="G330:G331" si="157">H330+I330+J330+K330+L330+M330+N330+O330+P330+Q330+R330+S330+T330</f>
        <v>35600</v>
      </c>
      <c r="H330" s="77">
        <v>0</v>
      </c>
      <c r="I330" s="77">
        <v>0</v>
      </c>
      <c r="J330" s="78">
        <v>9700</v>
      </c>
      <c r="K330" s="79">
        <v>0</v>
      </c>
      <c r="L330" s="80">
        <f>L331</f>
        <v>12200</v>
      </c>
      <c r="M330" s="77">
        <v>0</v>
      </c>
      <c r="N330" s="79">
        <v>0</v>
      </c>
      <c r="O330" s="79">
        <f t="shared" si="156"/>
        <v>9700</v>
      </c>
      <c r="P330" s="79">
        <f t="shared" si="156"/>
        <v>4000</v>
      </c>
      <c r="Q330" s="50">
        <f t="shared" si="156"/>
        <v>0</v>
      </c>
      <c r="R330" s="50">
        <v>0</v>
      </c>
      <c r="S330" s="52">
        <v>0</v>
      </c>
      <c r="T330" s="54">
        <v>0</v>
      </c>
      <c r="U330" s="164"/>
      <c r="V330" s="143"/>
      <c r="W330" s="143"/>
      <c r="X330" s="132"/>
      <c r="Y330" s="132"/>
      <c r="Z330" s="132"/>
      <c r="AA330" s="143"/>
      <c r="AB330" s="132"/>
      <c r="AC330" s="138"/>
      <c r="AD330" s="138"/>
      <c r="AE330" s="132"/>
      <c r="AF330" s="138"/>
      <c r="AG330" s="132"/>
      <c r="AH330" s="132"/>
      <c r="AI330" s="67"/>
      <c r="AJ330" s="132"/>
    </row>
    <row r="331" spans="1:36" ht="64.5" thickBot="1">
      <c r="A331" s="159"/>
      <c r="B331" s="132"/>
      <c r="C331" s="132"/>
      <c r="D331" s="132"/>
      <c r="E331" s="132"/>
      <c r="F331" s="76" t="s">
        <v>6</v>
      </c>
      <c r="G331" s="71">
        <f t="shared" si="157"/>
        <v>35600</v>
      </c>
      <c r="H331" s="77">
        <v>0</v>
      </c>
      <c r="I331" s="77">
        <v>0</v>
      </c>
      <c r="J331" s="78">
        <v>9700</v>
      </c>
      <c r="K331" s="79">
        <v>0</v>
      </c>
      <c r="L331" s="80">
        <v>12200</v>
      </c>
      <c r="M331" s="77">
        <v>0</v>
      </c>
      <c r="N331" s="79">
        <v>0</v>
      </c>
      <c r="O331" s="79">
        <v>9700</v>
      </c>
      <c r="P331" s="79">
        <v>4000</v>
      </c>
      <c r="Q331" s="50">
        <v>0</v>
      </c>
      <c r="R331" s="50">
        <v>0</v>
      </c>
      <c r="S331" s="52">
        <v>0</v>
      </c>
      <c r="T331" s="53">
        <v>0</v>
      </c>
      <c r="U331" s="164"/>
      <c r="V331" s="143"/>
      <c r="W331" s="143"/>
      <c r="X331" s="132"/>
      <c r="Y331" s="132"/>
      <c r="Z331" s="132"/>
      <c r="AA331" s="143"/>
      <c r="AB331" s="132"/>
      <c r="AC331" s="138"/>
      <c r="AD331" s="138"/>
      <c r="AE331" s="132"/>
      <c r="AF331" s="138"/>
      <c r="AG331" s="132"/>
      <c r="AH331" s="132"/>
      <c r="AI331" s="67"/>
      <c r="AJ331" s="132"/>
    </row>
    <row r="332" spans="1:36" ht="64.5" thickBot="1">
      <c r="A332" s="159"/>
      <c r="B332" s="132"/>
      <c r="C332" s="132"/>
      <c r="D332" s="132"/>
      <c r="E332" s="132"/>
      <c r="F332" s="76" t="s">
        <v>7</v>
      </c>
      <c r="G332" s="77"/>
      <c r="H332" s="77"/>
      <c r="I332" s="77"/>
      <c r="J332" s="78"/>
      <c r="K332" s="79"/>
      <c r="L332" s="80"/>
      <c r="M332" s="77"/>
      <c r="N332" s="79"/>
      <c r="O332" s="79"/>
      <c r="P332" s="79"/>
      <c r="Q332" s="50"/>
      <c r="R332" s="50"/>
      <c r="S332" s="52"/>
      <c r="T332" s="54"/>
      <c r="U332" s="164"/>
      <c r="V332" s="143"/>
      <c r="W332" s="143"/>
      <c r="X332" s="132"/>
      <c r="Y332" s="132"/>
      <c r="Z332" s="132"/>
      <c r="AA332" s="143"/>
      <c r="AB332" s="132"/>
      <c r="AC332" s="138"/>
      <c r="AD332" s="138"/>
      <c r="AE332" s="132"/>
      <c r="AF332" s="138"/>
      <c r="AG332" s="132"/>
      <c r="AH332" s="132"/>
      <c r="AI332" s="67"/>
      <c r="AJ332" s="132"/>
    </row>
    <row r="333" spans="1:36" ht="51.75" thickBot="1">
      <c r="A333" s="159"/>
      <c r="B333" s="132"/>
      <c r="C333" s="132"/>
      <c r="D333" s="132"/>
      <c r="E333" s="132"/>
      <c r="F333" s="76" t="s">
        <v>8</v>
      </c>
      <c r="G333" s="77"/>
      <c r="H333" s="77"/>
      <c r="I333" s="77"/>
      <c r="J333" s="78"/>
      <c r="K333" s="79"/>
      <c r="L333" s="80"/>
      <c r="M333" s="77"/>
      <c r="N333" s="79"/>
      <c r="O333" s="79"/>
      <c r="P333" s="79"/>
      <c r="Q333" s="50"/>
      <c r="R333" s="50"/>
      <c r="S333" s="52"/>
      <c r="T333" s="54"/>
      <c r="U333" s="164"/>
      <c r="V333" s="143"/>
      <c r="W333" s="143"/>
      <c r="X333" s="132"/>
      <c r="Y333" s="132"/>
      <c r="Z333" s="132"/>
      <c r="AA333" s="143"/>
      <c r="AB333" s="132"/>
      <c r="AC333" s="138"/>
      <c r="AD333" s="138"/>
      <c r="AE333" s="132"/>
      <c r="AF333" s="138"/>
      <c r="AG333" s="132"/>
      <c r="AH333" s="132"/>
      <c r="AI333" s="67"/>
      <c r="AJ333" s="132"/>
    </row>
    <row r="334" spans="1:36" ht="26.25" thickBot="1">
      <c r="A334" s="160"/>
      <c r="B334" s="133"/>
      <c r="C334" s="133"/>
      <c r="D334" s="133"/>
      <c r="E334" s="133"/>
      <c r="F334" s="76" t="s">
        <v>9</v>
      </c>
      <c r="G334" s="77"/>
      <c r="H334" s="77"/>
      <c r="I334" s="77"/>
      <c r="J334" s="78"/>
      <c r="K334" s="79"/>
      <c r="L334" s="80"/>
      <c r="M334" s="77"/>
      <c r="N334" s="79"/>
      <c r="O334" s="79"/>
      <c r="P334" s="79"/>
      <c r="Q334" s="50"/>
      <c r="R334" s="50"/>
      <c r="S334" s="52"/>
      <c r="T334" s="54"/>
      <c r="U334" s="165"/>
      <c r="V334" s="144"/>
      <c r="W334" s="144"/>
      <c r="X334" s="133"/>
      <c r="Y334" s="133"/>
      <c r="Z334" s="133"/>
      <c r="AA334" s="144"/>
      <c r="AB334" s="133"/>
      <c r="AC334" s="139"/>
      <c r="AD334" s="139"/>
      <c r="AE334" s="133"/>
      <c r="AF334" s="139"/>
      <c r="AG334" s="133"/>
      <c r="AH334" s="133"/>
      <c r="AI334" s="68"/>
      <c r="AJ334" s="133"/>
    </row>
    <row r="335" spans="1:36" ht="12.75" customHeight="1" thickBot="1">
      <c r="A335" s="158" t="s">
        <v>123</v>
      </c>
      <c r="B335" s="131" t="s">
        <v>60</v>
      </c>
      <c r="C335" s="131">
        <v>2014</v>
      </c>
      <c r="D335" s="131">
        <v>2025</v>
      </c>
      <c r="E335" s="131"/>
      <c r="F335" s="70" t="s">
        <v>4</v>
      </c>
      <c r="G335" s="71">
        <f>H335+I335+J335+K335+L335+M335+N335+O335+P335+Q335+R335+S335+T335</f>
        <v>669500</v>
      </c>
      <c r="H335" s="71">
        <v>120000</v>
      </c>
      <c r="I335" s="71">
        <v>0</v>
      </c>
      <c r="J335" s="72">
        <f t="shared" ref="J335:T335" si="158">J336</f>
        <v>48500</v>
      </c>
      <c r="K335" s="73">
        <f t="shared" si="158"/>
        <v>35000</v>
      </c>
      <c r="L335" s="74">
        <f t="shared" si="158"/>
        <v>25000</v>
      </c>
      <c r="M335" s="71">
        <f t="shared" si="158"/>
        <v>0</v>
      </c>
      <c r="N335" s="73">
        <f t="shared" si="158"/>
        <v>0</v>
      </c>
      <c r="O335" s="73">
        <f t="shared" si="158"/>
        <v>15000</v>
      </c>
      <c r="P335" s="73">
        <f t="shared" si="158"/>
        <v>95000</v>
      </c>
      <c r="Q335" s="42">
        <f t="shared" si="158"/>
        <v>135500</v>
      </c>
      <c r="R335" s="42">
        <f t="shared" si="158"/>
        <v>155500</v>
      </c>
      <c r="S335" s="65">
        <f t="shared" si="158"/>
        <v>20000</v>
      </c>
      <c r="T335" s="47">
        <f t="shared" si="158"/>
        <v>20000</v>
      </c>
      <c r="U335" s="163" t="s">
        <v>45</v>
      </c>
      <c r="V335" s="140" t="s">
        <v>43</v>
      </c>
      <c r="W335" s="140">
        <v>100</v>
      </c>
      <c r="X335" s="131">
        <v>0</v>
      </c>
      <c r="Y335" s="131">
        <v>0</v>
      </c>
      <c r="Z335" s="131">
        <v>100</v>
      </c>
      <c r="AA335" s="140">
        <v>100</v>
      </c>
      <c r="AB335" s="131">
        <v>100</v>
      </c>
      <c r="AC335" s="137">
        <v>0</v>
      </c>
      <c r="AD335" s="137">
        <v>0</v>
      </c>
      <c r="AE335" s="131">
        <v>100</v>
      </c>
      <c r="AF335" s="137">
        <v>100</v>
      </c>
      <c r="AG335" s="131">
        <v>100</v>
      </c>
      <c r="AH335" s="131"/>
      <c r="AI335" s="66"/>
      <c r="AJ335" s="131"/>
    </row>
    <row r="336" spans="1:36" ht="51.75" thickBot="1">
      <c r="A336" s="159"/>
      <c r="B336" s="132"/>
      <c r="C336" s="132"/>
      <c r="D336" s="132"/>
      <c r="E336" s="132"/>
      <c r="F336" s="76" t="s">
        <v>5</v>
      </c>
      <c r="G336" s="71">
        <f t="shared" ref="G336:G337" si="159">H336+I336+J336+K336+L336+M336+N336+O336+P336+Q336+R336+S336+T336</f>
        <v>669500</v>
      </c>
      <c r="H336" s="77">
        <v>120000</v>
      </c>
      <c r="I336" s="77">
        <v>0</v>
      </c>
      <c r="J336" s="78">
        <v>48500</v>
      </c>
      <c r="K336" s="79">
        <f t="shared" ref="K336:T336" si="160">K337</f>
        <v>35000</v>
      </c>
      <c r="L336" s="80">
        <f t="shared" si="160"/>
        <v>25000</v>
      </c>
      <c r="M336" s="77">
        <f t="shared" si="160"/>
        <v>0</v>
      </c>
      <c r="N336" s="79">
        <f t="shared" si="160"/>
        <v>0</v>
      </c>
      <c r="O336" s="79">
        <f t="shared" si="160"/>
        <v>15000</v>
      </c>
      <c r="P336" s="79">
        <f t="shared" si="160"/>
        <v>95000</v>
      </c>
      <c r="Q336" s="50">
        <f t="shared" si="160"/>
        <v>135500</v>
      </c>
      <c r="R336" s="50">
        <f t="shared" si="160"/>
        <v>155500</v>
      </c>
      <c r="S336" s="52">
        <f t="shared" si="160"/>
        <v>20000</v>
      </c>
      <c r="T336" s="54">
        <f t="shared" si="160"/>
        <v>20000</v>
      </c>
      <c r="U336" s="164"/>
      <c r="V336" s="143"/>
      <c r="W336" s="143"/>
      <c r="X336" s="132"/>
      <c r="Y336" s="132"/>
      <c r="Z336" s="132"/>
      <c r="AA336" s="143"/>
      <c r="AB336" s="132"/>
      <c r="AC336" s="138"/>
      <c r="AD336" s="138"/>
      <c r="AE336" s="132"/>
      <c r="AF336" s="138"/>
      <c r="AG336" s="132"/>
      <c r="AH336" s="132"/>
      <c r="AI336" s="67"/>
      <c r="AJ336" s="132"/>
    </row>
    <row r="337" spans="1:36" ht="64.5" thickBot="1">
      <c r="A337" s="159"/>
      <c r="B337" s="132"/>
      <c r="C337" s="132"/>
      <c r="D337" s="132"/>
      <c r="E337" s="132"/>
      <c r="F337" s="76" t="s">
        <v>6</v>
      </c>
      <c r="G337" s="71">
        <f t="shared" si="159"/>
        <v>669500</v>
      </c>
      <c r="H337" s="77">
        <v>120000</v>
      </c>
      <c r="I337" s="77">
        <v>0</v>
      </c>
      <c r="J337" s="78">
        <v>48500</v>
      </c>
      <c r="K337" s="79">
        <v>35000</v>
      </c>
      <c r="L337" s="80">
        <v>25000</v>
      </c>
      <c r="M337" s="77">
        <v>0</v>
      </c>
      <c r="N337" s="79">
        <v>0</v>
      </c>
      <c r="O337" s="79">
        <v>15000</v>
      </c>
      <c r="P337" s="79">
        <v>95000</v>
      </c>
      <c r="Q337" s="50">
        <v>135500</v>
      </c>
      <c r="R337" s="50">
        <v>155500</v>
      </c>
      <c r="S337" s="52">
        <v>20000</v>
      </c>
      <c r="T337" s="53">
        <v>20000</v>
      </c>
      <c r="U337" s="164"/>
      <c r="V337" s="143"/>
      <c r="W337" s="143"/>
      <c r="X337" s="132"/>
      <c r="Y337" s="132"/>
      <c r="Z337" s="132"/>
      <c r="AA337" s="143"/>
      <c r="AB337" s="132"/>
      <c r="AC337" s="138"/>
      <c r="AD337" s="138"/>
      <c r="AE337" s="132"/>
      <c r="AF337" s="138"/>
      <c r="AG337" s="132"/>
      <c r="AH337" s="132"/>
      <c r="AI337" s="67"/>
      <c r="AJ337" s="132"/>
    </row>
    <row r="338" spans="1:36" ht="64.5" thickBot="1">
      <c r="A338" s="159"/>
      <c r="B338" s="132"/>
      <c r="C338" s="132"/>
      <c r="D338" s="132"/>
      <c r="E338" s="132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54"/>
      <c r="U338" s="164"/>
      <c r="V338" s="143"/>
      <c r="W338" s="143"/>
      <c r="X338" s="132"/>
      <c r="Y338" s="132"/>
      <c r="Z338" s="132"/>
      <c r="AA338" s="143"/>
      <c r="AB338" s="132"/>
      <c r="AC338" s="138"/>
      <c r="AD338" s="138"/>
      <c r="AE338" s="132"/>
      <c r="AF338" s="138"/>
      <c r="AG338" s="132"/>
      <c r="AH338" s="132"/>
      <c r="AI338" s="67"/>
      <c r="AJ338" s="132"/>
    </row>
    <row r="339" spans="1:36" ht="51.75" thickBot="1">
      <c r="A339" s="159"/>
      <c r="B339" s="132"/>
      <c r="C339" s="132"/>
      <c r="D339" s="132"/>
      <c r="E339" s="132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164"/>
      <c r="V339" s="143"/>
      <c r="W339" s="143"/>
      <c r="X339" s="132"/>
      <c r="Y339" s="132"/>
      <c r="Z339" s="132"/>
      <c r="AA339" s="143"/>
      <c r="AB339" s="132"/>
      <c r="AC339" s="138"/>
      <c r="AD339" s="138"/>
      <c r="AE339" s="132"/>
      <c r="AF339" s="138"/>
      <c r="AG339" s="132"/>
      <c r="AH339" s="132"/>
      <c r="AI339" s="67"/>
      <c r="AJ339" s="132"/>
    </row>
    <row r="340" spans="1:36" ht="26.25" thickBot="1">
      <c r="A340" s="160"/>
      <c r="B340" s="133"/>
      <c r="C340" s="133"/>
      <c r="D340" s="133"/>
      <c r="E340" s="133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165"/>
      <c r="V340" s="144"/>
      <c r="W340" s="144"/>
      <c r="X340" s="133"/>
      <c r="Y340" s="133"/>
      <c r="Z340" s="133"/>
      <c r="AA340" s="144"/>
      <c r="AB340" s="133"/>
      <c r="AC340" s="139"/>
      <c r="AD340" s="139"/>
      <c r="AE340" s="133"/>
      <c r="AF340" s="139"/>
      <c r="AG340" s="133"/>
      <c r="AH340" s="133"/>
      <c r="AI340" s="68"/>
      <c r="AJ340" s="133"/>
    </row>
    <row r="341" spans="1:36" ht="12.75" customHeight="1" thickBot="1">
      <c r="A341" s="158" t="s">
        <v>145</v>
      </c>
      <c r="B341" s="131" t="s">
        <v>146</v>
      </c>
      <c r="C341" s="131">
        <v>2018</v>
      </c>
      <c r="D341" s="131">
        <v>2025</v>
      </c>
      <c r="E341" s="131"/>
      <c r="F341" s="70" t="s">
        <v>4</v>
      </c>
      <c r="G341" s="71">
        <f>H341+I341+J341+K341+L341+M341+N341+O341+P341+Q341+R341+S341+T341</f>
        <v>37421.990000000005</v>
      </c>
      <c r="H341" s="71">
        <f>H342</f>
        <v>0</v>
      </c>
      <c r="I341" s="71">
        <v>0</v>
      </c>
      <c r="J341" s="72">
        <f t="shared" ref="J341:T341" si="161">J342</f>
        <v>0</v>
      </c>
      <c r="K341" s="73">
        <f t="shared" si="161"/>
        <v>0</v>
      </c>
      <c r="L341" s="74">
        <f t="shared" si="161"/>
        <v>20000</v>
      </c>
      <c r="M341" s="71">
        <f t="shared" si="161"/>
        <v>0</v>
      </c>
      <c r="N341" s="73">
        <f t="shared" si="161"/>
        <v>0</v>
      </c>
      <c r="O341" s="73">
        <f t="shared" si="161"/>
        <v>17421.990000000002</v>
      </c>
      <c r="P341" s="73">
        <f t="shared" si="161"/>
        <v>0</v>
      </c>
      <c r="Q341" s="42">
        <f t="shared" si="161"/>
        <v>0</v>
      </c>
      <c r="R341" s="42">
        <f t="shared" si="161"/>
        <v>0</v>
      </c>
      <c r="S341" s="65">
        <f t="shared" si="161"/>
        <v>0</v>
      </c>
      <c r="T341" s="47">
        <f t="shared" si="161"/>
        <v>0</v>
      </c>
      <c r="U341" s="163" t="s">
        <v>45</v>
      </c>
      <c r="V341" s="140" t="s">
        <v>43</v>
      </c>
      <c r="W341" s="140">
        <v>0</v>
      </c>
      <c r="X341" s="131">
        <v>0</v>
      </c>
      <c r="Y341" s="131">
        <v>0</v>
      </c>
      <c r="Z341" s="131">
        <v>0</v>
      </c>
      <c r="AA341" s="140">
        <v>0</v>
      </c>
      <c r="AB341" s="131">
        <v>100</v>
      </c>
      <c r="AC341" s="137">
        <v>0</v>
      </c>
      <c r="AD341" s="137">
        <v>0</v>
      </c>
      <c r="AE341" s="131">
        <v>100</v>
      </c>
      <c r="AF341" s="137">
        <v>0</v>
      </c>
      <c r="AG341" s="131">
        <v>0</v>
      </c>
      <c r="AH341" s="131"/>
      <c r="AI341" s="66"/>
      <c r="AJ341" s="131"/>
    </row>
    <row r="342" spans="1:36" ht="51.75" thickBot="1">
      <c r="A342" s="159"/>
      <c r="B342" s="132"/>
      <c r="C342" s="132"/>
      <c r="D342" s="132"/>
      <c r="E342" s="132"/>
      <c r="F342" s="76" t="s">
        <v>5</v>
      </c>
      <c r="G342" s="71">
        <f t="shared" ref="G342:G343" si="162">H342+I342+J342+K342+L342+M342+N342+O342+P342+Q342+R342+S342+T342</f>
        <v>37421.990000000005</v>
      </c>
      <c r="H342" s="77">
        <v>0</v>
      </c>
      <c r="I342" s="77">
        <v>0</v>
      </c>
      <c r="J342" s="78">
        <v>0</v>
      </c>
      <c r="K342" s="79">
        <f>K343</f>
        <v>0</v>
      </c>
      <c r="L342" s="80">
        <f>L343</f>
        <v>20000</v>
      </c>
      <c r="M342" s="77">
        <f>M343</f>
        <v>0</v>
      </c>
      <c r="N342" s="79">
        <v>0</v>
      </c>
      <c r="O342" s="79">
        <f>O343</f>
        <v>17421.990000000002</v>
      </c>
      <c r="P342" s="79">
        <v>0</v>
      </c>
      <c r="Q342" s="50">
        <v>0</v>
      </c>
      <c r="R342" s="50">
        <v>0</v>
      </c>
      <c r="S342" s="52">
        <v>0</v>
      </c>
      <c r="T342" s="54">
        <f>T343</f>
        <v>0</v>
      </c>
      <c r="U342" s="164"/>
      <c r="V342" s="143"/>
      <c r="W342" s="143"/>
      <c r="X342" s="132"/>
      <c r="Y342" s="132"/>
      <c r="Z342" s="132"/>
      <c r="AA342" s="143"/>
      <c r="AB342" s="132"/>
      <c r="AC342" s="138"/>
      <c r="AD342" s="138"/>
      <c r="AE342" s="132"/>
      <c r="AF342" s="138"/>
      <c r="AG342" s="132"/>
      <c r="AH342" s="132"/>
      <c r="AI342" s="67"/>
      <c r="AJ342" s="132"/>
    </row>
    <row r="343" spans="1:36" ht="64.5" thickBot="1">
      <c r="A343" s="159"/>
      <c r="B343" s="132"/>
      <c r="C343" s="132"/>
      <c r="D343" s="132"/>
      <c r="E343" s="132"/>
      <c r="F343" s="76" t="s">
        <v>6</v>
      </c>
      <c r="G343" s="71">
        <f t="shared" si="162"/>
        <v>37421.990000000005</v>
      </c>
      <c r="H343" s="77">
        <v>0</v>
      </c>
      <c r="I343" s="77">
        <v>0</v>
      </c>
      <c r="J343" s="78">
        <v>0</v>
      </c>
      <c r="K343" s="79">
        <v>0</v>
      </c>
      <c r="L343" s="80">
        <v>20000</v>
      </c>
      <c r="M343" s="77">
        <v>0</v>
      </c>
      <c r="N343" s="79">
        <v>0</v>
      </c>
      <c r="O343" s="79">
        <v>17421.990000000002</v>
      </c>
      <c r="P343" s="79">
        <v>0</v>
      </c>
      <c r="Q343" s="50">
        <v>0</v>
      </c>
      <c r="R343" s="50">
        <v>0</v>
      </c>
      <c r="S343" s="52">
        <v>0</v>
      </c>
      <c r="T343" s="53">
        <v>0</v>
      </c>
      <c r="U343" s="164"/>
      <c r="V343" s="143"/>
      <c r="W343" s="143"/>
      <c r="X343" s="132"/>
      <c r="Y343" s="132"/>
      <c r="Z343" s="132"/>
      <c r="AA343" s="143"/>
      <c r="AB343" s="132"/>
      <c r="AC343" s="138"/>
      <c r="AD343" s="138"/>
      <c r="AE343" s="132"/>
      <c r="AF343" s="138"/>
      <c r="AG343" s="132"/>
      <c r="AH343" s="132"/>
      <c r="AI343" s="67"/>
      <c r="AJ343" s="132"/>
    </row>
    <row r="344" spans="1:36" ht="64.5" thickBot="1">
      <c r="A344" s="159"/>
      <c r="B344" s="132"/>
      <c r="C344" s="132"/>
      <c r="D344" s="132"/>
      <c r="E344" s="132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54"/>
      <c r="U344" s="164"/>
      <c r="V344" s="143"/>
      <c r="W344" s="143"/>
      <c r="X344" s="132"/>
      <c r="Y344" s="132"/>
      <c r="Z344" s="132"/>
      <c r="AA344" s="143"/>
      <c r="AB344" s="132"/>
      <c r="AC344" s="138"/>
      <c r="AD344" s="138"/>
      <c r="AE344" s="132"/>
      <c r="AF344" s="138"/>
      <c r="AG344" s="132"/>
      <c r="AH344" s="132"/>
      <c r="AI344" s="67"/>
      <c r="AJ344" s="132"/>
    </row>
    <row r="345" spans="1:36" ht="51.75" thickBot="1">
      <c r="A345" s="159"/>
      <c r="B345" s="132"/>
      <c r="C345" s="132"/>
      <c r="D345" s="132"/>
      <c r="E345" s="132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164"/>
      <c r="V345" s="143"/>
      <c r="W345" s="143"/>
      <c r="X345" s="132"/>
      <c r="Y345" s="132"/>
      <c r="Z345" s="132"/>
      <c r="AA345" s="143"/>
      <c r="AB345" s="132"/>
      <c r="AC345" s="138"/>
      <c r="AD345" s="138"/>
      <c r="AE345" s="132"/>
      <c r="AF345" s="138"/>
      <c r="AG345" s="132"/>
      <c r="AH345" s="132"/>
      <c r="AI345" s="67"/>
      <c r="AJ345" s="132"/>
    </row>
    <row r="346" spans="1:36" ht="26.25" thickBot="1">
      <c r="A346" s="160"/>
      <c r="B346" s="133"/>
      <c r="C346" s="133"/>
      <c r="D346" s="133"/>
      <c r="E346" s="133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165"/>
      <c r="V346" s="144"/>
      <c r="W346" s="144"/>
      <c r="X346" s="133"/>
      <c r="Y346" s="133"/>
      <c r="Z346" s="133"/>
      <c r="AA346" s="144"/>
      <c r="AB346" s="133"/>
      <c r="AC346" s="139"/>
      <c r="AD346" s="139"/>
      <c r="AE346" s="133"/>
      <c r="AF346" s="139"/>
      <c r="AG346" s="133"/>
      <c r="AH346" s="133"/>
      <c r="AI346" s="68"/>
      <c r="AJ346" s="133"/>
    </row>
    <row r="347" spans="1:36" ht="13.5" thickBot="1">
      <c r="A347" s="197" t="s">
        <v>61</v>
      </c>
      <c r="B347" s="198"/>
      <c r="C347" s="198"/>
      <c r="D347" s="198"/>
      <c r="E347" s="172"/>
      <c r="F347" s="70" t="s">
        <v>4</v>
      </c>
      <c r="G347" s="71">
        <f>H347+I347+J347+K347+L347+M347+N347+O347+P347+Q347+R347+S347+T347</f>
        <v>742521.99</v>
      </c>
      <c r="H347" s="71">
        <v>120000</v>
      </c>
      <c r="I347" s="71">
        <v>0</v>
      </c>
      <c r="J347" s="72">
        <f t="shared" ref="J347:L348" si="163">J348</f>
        <v>58200</v>
      </c>
      <c r="K347" s="73">
        <f t="shared" si="163"/>
        <v>35000</v>
      </c>
      <c r="L347" s="74">
        <f t="shared" si="163"/>
        <v>57200</v>
      </c>
      <c r="M347" s="71">
        <f t="shared" ref="M347:T348" si="164">M348</f>
        <v>0</v>
      </c>
      <c r="N347" s="73">
        <f t="shared" si="164"/>
        <v>0</v>
      </c>
      <c r="O347" s="73">
        <f t="shared" si="164"/>
        <v>42121.990000000005</v>
      </c>
      <c r="P347" s="73">
        <f t="shared" si="164"/>
        <v>99000</v>
      </c>
      <c r="Q347" s="42">
        <f t="shared" si="164"/>
        <v>135500</v>
      </c>
      <c r="R347" s="42">
        <f t="shared" si="164"/>
        <v>155500</v>
      </c>
      <c r="S347" s="65">
        <f t="shared" si="164"/>
        <v>20000</v>
      </c>
      <c r="T347" s="47">
        <f t="shared" si="164"/>
        <v>20000</v>
      </c>
      <c r="U347" s="152"/>
      <c r="V347" s="140"/>
      <c r="W347" s="155"/>
      <c r="X347" s="140"/>
      <c r="Y347" s="155"/>
      <c r="Z347" s="140"/>
      <c r="AA347" s="140"/>
      <c r="AB347" s="131"/>
      <c r="AC347" s="137"/>
      <c r="AD347" s="137"/>
      <c r="AE347" s="131"/>
      <c r="AF347" s="137"/>
      <c r="AG347" s="131"/>
      <c r="AH347" s="131"/>
      <c r="AI347" s="66"/>
      <c r="AJ347" s="131"/>
    </row>
    <row r="348" spans="1:36" ht="51.75" thickBot="1">
      <c r="A348" s="199"/>
      <c r="B348" s="200"/>
      <c r="C348" s="200"/>
      <c r="D348" s="200"/>
      <c r="E348" s="173"/>
      <c r="F348" s="76" t="s">
        <v>5</v>
      </c>
      <c r="G348" s="71">
        <f t="shared" ref="G348:G349" si="165">H348+I348+J348+K348+L348+M348+N348+O348+P348+Q348+R348+S348+T348</f>
        <v>742521.99</v>
      </c>
      <c r="H348" s="77">
        <v>120000</v>
      </c>
      <c r="I348" s="77">
        <v>0</v>
      </c>
      <c r="J348" s="78">
        <f t="shared" si="163"/>
        <v>58200</v>
      </c>
      <c r="K348" s="79">
        <f t="shared" si="163"/>
        <v>35000</v>
      </c>
      <c r="L348" s="80">
        <f t="shared" si="163"/>
        <v>57200</v>
      </c>
      <c r="M348" s="77">
        <f t="shared" si="164"/>
        <v>0</v>
      </c>
      <c r="N348" s="79">
        <f t="shared" si="164"/>
        <v>0</v>
      </c>
      <c r="O348" s="79">
        <f t="shared" si="164"/>
        <v>42121.990000000005</v>
      </c>
      <c r="P348" s="79">
        <f t="shared" si="164"/>
        <v>99000</v>
      </c>
      <c r="Q348" s="50">
        <f t="shared" si="164"/>
        <v>135500</v>
      </c>
      <c r="R348" s="50">
        <f t="shared" si="164"/>
        <v>155500</v>
      </c>
      <c r="S348" s="52">
        <f t="shared" si="164"/>
        <v>20000</v>
      </c>
      <c r="T348" s="54">
        <f t="shared" si="164"/>
        <v>20000</v>
      </c>
      <c r="U348" s="153"/>
      <c r="V348" s="143"/>
      <c r="W348" s="156"/>
      <c r="X348" s="143"/>
      <c r="Y348" s="156"/>
      <c r="Z348" s="143"/>
      <c r="AA348" s="143"/>
      <c r="AB348" s="132"/>
      <c r="AC348" s="138"/>
      <c r="AD348" s="138"/>
      <c r="AE348" s="132"/>
      <c r="AF348" s="138"/>
      <c r="AG348" s="132"/>
      <c r="AH348" s="132"/>
      <c r="AI348" s="67"/>
      <c r="AJ348" s="132"/>
    </row>
    <row r="349" spans="1:36" ht="64.5" thickBot="1">
      <c r="A349" s="199"/>
      <c r="B349" s="200"/>
      <c r="C349" s="200"/>
      <c r="D349" s="200"/>
      <c r="E349" s="173"/>
      <c r="F349" s="76" t="s">
        <v>6</v>
      </c>
      <c r="G349" s="71">
        <f t="shared" si="165"/>
        <v>742521.99</v>
      </c>
      <c r="H349" s="77">
        <v>120000</v>
      </c>
      <c r="I349" s="77">
        <v>0</v>
      </c>
      <c r="J349" s="78">
        <v>58200</v>
      </c>
      <c r="K349" s="79">
        <v>35000</v>
      </c>
      <c r="L349" s="80">
        <f>L325</f>
        <v>57200</v>
      </c>
      <c r="M349" s="77">
        <f t="shared" ref="M349:R349" si="166">M319</f>
        <v>0</v>
      </c>
      <c r="N349" s="79">
        <f t="shared" si="166"/>
        <v>0</v>
      </c>
      <c r="O349" s="79">
        <f t="shared" si="166"/>
        <v>42121.990000000005</v>
      </c>
      <c r="P349" s="79">
        <f t="shared" si="166"/>
        <v>99000</v>
      </c>
      <c r="Q349" s="50">
        <f t="shared" si="166"/>
        <v>135500</v>
      </c>
      <c r="R349" s="50">
        <f t="shared" si="166"/>
        <v>155500</v>
      </c>
      <c r="S349" s="52">
        <f t="shared" ref="S349:T349" si="167">S319</f>
        <v>20000</v>
      </c>
      <c r="T349" s="54">
        <f t="shared" si="167"/>
        <v>20000</v>
      </c>
      <c r="U349" s="153"/>
      <c r="V349" s="143"/>
      <c r="W349" s="156"/>
      <c r="X349" s="143"/>
      <c r="Y349" s="156"/>
      <c r="Z349" s="143"/>
      <c r="AA349" s="143"/>
      <c r="AB349" s="132"/>
      <c r="AC349" s="138"/>
      <c r="AD349" s="138"/>
      <c r="AE349" s="132"/>
      <c r="AF349" s="138"/>
      <c r="AG349" s="132"/>
      <c r="AH349" s="132"/>
      <c r="AI349" s="67"/>
      <c r="AJ349" s="132"/>
    </row>
    <row r="350" spans="1:36" ht="64.5" thickBot="1">
      <c r="A350" s="199"/>
      <c r="B350" s="200"/>
      <c r="C350" s="200"/>
      <c r="D350" s="200"/>
      <c r="E350" s="173"/>
      <c r="F350" s="76" t="s">
        <v>7</v>
      </c>
      <c r="G350" s="77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3"/>
      <c r="U350" s="153"/>
      <c r="V350" s="143"/>
      <c r="W350" s="156"/>
      <c r="X350" s="143"/>
      <c r="Y350" s="156"/>
      <c r="Z350" s="143"/>
      <c r="AA350" s="143"/>
      <c r="AB350" s="132"/>
      <c r="AC350" s="138"/>
      <c r="AD350" s="138"/>
      <c r="AE350" s="132"/>
      <c r="AF350" s="138"/>
      <c r="AG350" s="132"/>
      <c r="AH350" s="132"/>
      <c r="AI350" s="67"/>
      <c r="AJ350" s="132"/>
    </row>
    <row r="351" spans="1:36" ht="51.75" thickBot="1">
      <c r="A351" s="199"/>
      <c r="B351" s="200"/>
      <c r="C351" s="200"/>
      <c r="D351" s="200"/>
      <c r="E351" s="173"/>
      <c r="F351" s="76" t="s">
        <v>8</v>
      </c>
      <c r="G351" s="77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153"/>
      <c r="V351" s="143"/>
      <c r="W351" s="156"/>
      <c r="X351" s="143"/>
      <c r="Y351" s="156"/>
      <c r="Z351" s="143"/>
      <c r="AA351" s="143"/>
      <c r="AB351" s="132"/>
      <c r="AC351" s="138"/>
      <c r="AD351" s="138"/>
      <c r="AE351" s="132"/>
      <c r="AF351" s="138"/>
      <c r="AG351" s="132"/>
      <c r="AH351" s="132"/>
      <c r="AI351" s="67"/>
      <c r="AJ351" s="132"/>
    </row>
    <row r="352" spans="1:36" ht="26.25" thickBot="1">
      <c r="A352" s="201"/>
      <c r="B352" s="202"/>
      <c r="C352" s="202"/>
      <c r="D352" s="202"/>
      <c r="E352" s="174"/>
      <c r="F352" s="76" t="s">
        <v>9</v>
      </c>
      <c r="G352" s="77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154"/>
      <c r="V352" s="144"/>
      <c r="W352" s="157"/>
      <c r="X352" s="144"/>
      <c r="Y352" s="157"/>
      <c r="Z352" s="144"/>
      <c r="AA352" s="144"/>
      <c r="AB352" s="133"/>
      <c r="AC352" s="139"/>
      <c r="AD352" s="139"/>
      <c r="AE352" s="133"/>
      <c r="AF352" s="139"/>
      <c r="AG352" s="133"/>
      <c r="AH352" s="133"/>
      <c r="AI352" s="68"/>
      <c r="AJ352" s="133"/>
    </row>
    <row r="353" spans="1:36" s="111" customFormat="1" ht="31.5" customHeight="1" thickBot="1">
      <c r="A353" s="238" t="s">
        <v>156</v>
      </c>
      <c r="B353" s="239"/>
      <c r="C353" s="239"/>
      <c r="D353" s="239"/>
      <c r="E353" s="239"/>
      <c r="F353" s="239"/>
      <c r="G353" s="239"/>
      <c r="H353" s="239"/>
      <c r="I353" s="239"/>
      <c r="J353" s="239"/>
      <c r="K353" s="239"/>
      <c r="L353" s="239"/>
      <c r="M353" s="239"/>
      <c r="N353" s="239"/>
      <c r="O353" s="239"/>
      <c r="P353" s="239"/>
      <c r="Q353" s="239"/>
      <c r="R353" s="239"/>
      <c r="S353" s="239"/>
      <c r="T353" s="240"/>
      <c r="U353" s="239"/>
      <c r="V353" s="239"/>
      <c r="W353" s="239"/>
      <c r="X353" s="239"/>
      <c r="Y353" s="239"/>
      <c r="Z353" s="239"/>
      <c r="AA353" s="239"/>
      <c r="AB353" s="239"/>
      <c r="AC353" s="239"/>
      <c r="AD353" s="239"/>
      <c r="AE353" s="239"/>
      <c r="AF353" s="239"/>
      <c r="AG353" s="239"/>
      <c r="AH353" s="239"/>
      <c r="AI353" s="239"/>
      <c r="AJ353" s="241"/>
    </row>
    <row r="354" spans="1:36" s="111" customFormat="1" ht="31.5" customHeight="1" thickBot="1">
      <c r="A354" s="238" t="s">
        <v>177</v>
      </c>
      <c r="B354" s="239"/>
      <c r="C354" s="239"/>
      <c r="D354" s="239"/>
      <c r="E354" s="239"/>
      <c r="F354" s="239"/>
      <c r="G354" s="239"/>
      <c r="H354" s="239"/>
      <c r="I354" s="239"/>
      <c r="J354" s="239"/>
      <c r="K354" s="239"/>
      <c r="L354" s="239"/>
      <c r="M354" s="239"/>
      <c r="N354" s="239"/>
      <c r="O354" s="239"/>
      <c r="P354" s="239"/>
      <c r="Q354" s="239"/>
      <c r="R354" s="239"/>
      <c r="S354" s="239"/>
      <c r="T354" s="239"/>
      <c r="U354" s="239"/>
      <c r="V354" s="239"/>
      <c r="W354" s="239"/>
      <c r="X354" s="239"/>
      <c r="Y354" s="239"/>
      <c r="Z354" s="239"/>
      <c r="AA354" s="239"/>
      <c r="AB354" s="239"/>
      <c r="AC354" s="239"/>
      <c r="AD354" s="239"/>
      <c r="AE354" s="239"/>
      <c r="AF354" s="239"/>
      <c r="AG354" s="239"/>
      <c r="AH354" s="239"/>
      <c r="AI354" s="239"/>
      <c r="AJ354" s="241"/>
    </row>
    <row r="355" spans="1:36" s="111" customFormat="1" ht="31.5" customHeight="1" thickBot="1">
      <c r="A355" s="238" t="s">
        <v>62</v>
      </c>
      <c r="B355" s="239"/>
      <c r="C355" s="239"/>
      <c r="D355" s="239"/>
      <c r="E355" s="239"/>
      <c r="F355" s="239"/>
      <c r="G355" s="239"/>
      <c r="H355" s="239"/>
      <c r="I355" s="239"/>
      <c r="J355" s="239"/>
      <c r="K355" s="239"/>
      <c r="L355" s="239"/>
      <c r="M355" s="239"/>
      <c r="N355" s="239"/>
      <c r="O355" s="239"/>
      <c r="P355" s="239"/>
      <c r="Q355" s="239"/>
      <c r="R355" s="239"/>
      <c r="S355" s="239"/>
      <c r="T355" s="242"/>
      <c r="U355" s="239"/>
      <c r="V355" s="239"/>
      <c r="W355" s="239"/>
      <c r="X355" s="239"/>
      <c r="Y355" s="239"/>
      <c r="Z355" s="239"/>
      <c r="AA355" s="239"/>
      <c r="AB355" s="239"/>
      <c r="AC355" s="239"/>
      <c r="AD355" s="239"/>
      <c r="AE355" s="239"/>
      <c r="AF355" s="239"/>
      <c r="AG355" s="239"/>
      <c r="AH355" s="239"/>
      <c r="AI355" s="239"/>
      <c r="AJ355" s="241"/>
    </row>
    <row r="356" spans="1:36" ht="16.5" customHeight="1" thickBot="1">
      <c r="A356" s="131">
        <v>6</v>
      </c>
      <c r="B356" s="131" t="s">
        <v>139</v>
      </c>
      <c r="C356" s="131">
        <v>2015</v>
      </c>
      <c r="D356" s="131">
        <v>2025</v>
      </c>
      <c r="E356" s="131"/>
      <c r="F356" s="70" t="s">
        <v>4</v>
      </c>
      <c r="G356" s="71">
        <f>H356+I356+J356+K356+L356+M356+N356+O356+P356+Q356+R356+S356+T356</f>
        <v>4813411.9399999995</v>
      </c>
      <c r="H356" s="71">
        <v>0</v>
      </c>
      <c r="I356" s="71">
        <f t="shared" ref="I356:K357" si="168">I357</f>
        <v>2638406.98</v>
      </c>
      <c r="J356" s="72">
        <f t="shared" si="168"/>
        <v>148561.94</v>
      </c>
      <c r="K356" s="73">
        <f t="shared" si="168"/>
        <v>37824.589999999997</v>
      </c>
      <c r="L356" s="74">
        <f t="shared" ref="L356:T357" si="169">L357</f>
        <v>75763.11</v>
      </c>
      <c r="M356" s="71">
        <f t="shared" si="169"/>
        <v>33300</v>
      </c>
      <c r="N356" s="73">
        <f t="shared" si="169"/>
        <v>84938.5</v>
      </c>
      <c r="O356" s="73">
        <f t="shared" si="169"/>
        <v>238559.47</v>
      </c>
      <c r="P356" s="73">
        <f t="shared" si="169"/>
        <v>261394.84</v>
      </c>
      <c r="Q356" s="42">
        <f t="shared" si="169"/>
        <v>570901.12</v>
      </c>
      <c r="R356" s="42">
        <f t="shared" si="169"/>
        <v>703761.3899999999</v>
      </c>
      <c r="S356" s="65">
        <f t="shared" si="169"/>
        <v>10000</v>
      </c>
      <c r="T356" s="47">
        <f t="shared" si="169"/>
        <v>10000</v>
      </c>
      <c r="U356" s="152"/>
      <c r="V356" s="140"/>
      <c r="W356" s="155"/>
      <c r="X356" s="140"/>
      <c r="Y356" s="155"/>
      <c r="Z356" s="140"/>
      <c r="AA356" s="140"/>
      <c r="AB356" s="131"/>
      <c r="AC356" s="137"/>
      <c r="AD356" s="137"/>
      <c r="AE356" s="131"/>
      <c r="AF356" s="137"/>
      <c r="AG356" s="131"/>
      <c r="AH356" s="131"/>
      <c r="AI356" s="66"/>
      <c r="AJ356" s="131"/>
    </row>
    <row r="357" spans="1:36" ht="51.75" thickBot="1">
      <c r="A357" s="132"/>
      <c r="B357" s="132"/>
      <c r="C357" s="132"/>
      <c r="D357" s="132"/>
      <c r="E357" s="132"/>
      <c r="F357" s="76" t="s">
        <v>5</v>
      </c>
      <c r="G357" s="71">
        <f t="shared" ref="G357:G359" si="170">H357+I357+J357+K357+L357+M357+N357+O357+P357+Q357+R357+S357+T357</f>
        <v>4813411.9399999995</v>
      </c>
      <c r="H357" s="77">
        <v>0</v>
      </c>
      <c r="I357" s="77">
        <f t="shared" si="168"/>
        <v>2638406.98</v>
      </c>
      <c r="J357" s="78">
        <f t="shared" si="168"/>
        <v>148561.94</v>
      </c>
      <c r="K357" s="79">
        <f t="shared" si="168"/>
        <v>37824.589999999997</v>
      </c>
      <c r="L357" s="80">
        <f t="shared" si="169"/>
        <v>75763.11</v>
      </c>
      <c r="M357" s="77">
        <f t="shared" si="169"/>
        <v>33300</v>
      </c>
      <c r="N357" s="79">
        <f t="shared" si="169"/>
        <v>84938.5</v>
      </c>
      <c r="O357" s="79">
        <f t="shared" si="169"/>
        <v>238559.47</v>
      </c>
      <c r="P357" s="79">
        <f t="shared" si="169"/>
        <v>261394.84</v>
      </c>
      <c r="Q357" s="50">
        <f>Q358+Q359</f>
        <v>570901.12</v>
      </c>
      <c r="R357" s="50">
        <f t="shared" ref="R357:T357" si="171">R358+R359</f>
        <v>703761.3899999999</v>
      </c>
      <c r="S357" s="50">
        <f t="shared" si="171"/>
        <v>10000</v>
      </c>
      <c r="T357" s="50">
        <f t="shared" si="171"/>
        <v>10000</v>
      </c>
      <c r="U357" s="153"/>
      <c r="V357" s="143"/>
      <c r="W357" s="156"/>
      <c r="X357" s="143"/>
      <c r="Y357" s="156"/>
      <c r="Z357" s="143"/>
      <c r="AA357" s="143"/>
      <c r="AB357" s="132"/>
      <c r="AC357" s="138"/>
      <c r="AD357" s="138"/>
      <c r="AE357" s="132"/>
      <c r="AF357" s="138"/>
      <c r="AG357" s="132"/>
      <c r="AH357" s="132"/>
      <c r="AI357" s="67"/>
      <c r="AJ357" s="132"/>
    </row>
    <row r="358" spans="1:36" ht="64.5" thickBot="1">
      <c r="A358" s="132"/>
      <c r="B358" s="132"/>
      <c r="C358" s="132"/>
      <c r="D358" s="132"/>
      <c r="E358" s="132"/>
      <c r="F358" s="76" t="s">
        <v>6</v>
      </c>
      <c r="G358" s="71">
        <f t="shared" si="170"/>
        <v>4047245.1499999994</v>
      </c>
      <c r="H358" s="77">
        <v>0</v>
      </c>
      <c r="I358" s="77">
        <f>I364+I406+I430</f>
        <v>2638406.98</v>
      </c>
      <c r="J358" s="78">
        <v>148561.94</v>
      </c>
      <c r="K358" s="79">
        <v>37824.589999999997</v>
      </c>
      <c r="L358" s="80">
        <f t="shared" ref="L358:P358" si="172">L364+L406+L430+L442</f>
        <v>75763.11</v>
      </c>
      <c r="M358" s="77">
        <f t="shared" si="172"/>
        <v>33300</v>
      </c>
      <c r="N358" s="79">
        <f t="shared" si="172"/>
        <v>84938.5</v>
      </c>
      <c r="O358" s="79">
        <f t="shared" si="172"/>
        <v>238559.47</v>
      </c>
      <c r="P358" s="79">
        <f t="shared" si="172"/>
        <v>261394.84</v>
      </c>
      <c r="Q358" s="50">
        <f>Q364+Q406+Q430+Q442+Q452</f>
        <v>228123.8</v>
      </c>
      <c r="R358" s="50">
        <f t="shared" ref="R358:S358" si="173">R364+R406+R430+R442+R452</f>
        <v>300371.92</v>
      </c>
      <c r="S358" s="52">
        <f t="shared" si="173"/>
        <v>0</v>
      </c>
      <c r="T358" s="53">
        <v>0</v>
      </c>
      <c r="U358" s="153"/>
      <c r="V358" s="143"/>
      <c r="W358" s="156"/>
      <c r="X358" s="143"/>
      <c r="Y358" s="156"/>
      <c r="Z358" s="143"/>
      <c r="AA358" s="143"/>
      <c r="AB358" s="132"/>
      <c r="AC358" s="138"/>
      <c r="AD358" s="138"/>
      <c r="AE358" s="132"/>
      <c r="AF358" s="138"/>
      <c r="AG358" s="132"/>
      <c r="AH358" s="132"/>
      <c r="AI358" s="67"/>
      <c r="AJ358" s="132"/>
    </row>
    <row r="359" spans="1:36" ht="64.5" thickBot="1">
      <c r="A359" s="132"/>
      <c r="B359" s="132"/>
      <c r="C359" s="132"/>
      <c r="D359" s="132"/>
      <c r="E359" s="132"/>
      <c r="F359" s="76" t="s">
        <v>7</v>
      </c>
      <c r="G359" s="71">
        <f t="shared" si="170"/>
        <v>766166.79</v>
      </c>
      <c r="H359" s="77">
        <v>0</v>
      </c>
      <c r="I359" s="77">
        <v>0</v>
      </c>
      <c r="J359" s="78">
        <v>0</v>
      </c>
      <c r="K359" s="79">
        <v>0</v>
      </c>
      <c r="L359" s="80">
        <v>0</v>
      </c>
      <c r="M359" s="77">
        <v>0</v>
      </c>
      <c r="N359" s="79">
        <v>0</v>
      </c>
      <c r="O359" s="79">
        <v>0</v>
      </c>
      <c r="P359" s="79">
        <v>0</v>
      </c>
      <c r="Q359" s="50">
        <f>Q371+Q395</f>
        <v>342777.32</v>
      </c>
      <c r="R359" s="50">
        <f t="shared" ref="R359:T359" si="174">R371+R395</f>
        <v>403389.47</v>
      </c>
      <c r="S359" s="50">
        <f t="shared" si="174"/>
        <v>10000</v>
      </c>
      <c r="T359" s="50">
        <f t="shared" si="174"/>
        <v>10000</v>
      </c>
      <c r="U359" s="153"/>
      <c r="V359" s="143"/>
      <c r="W359" s="156"/>
      <c r="X359" s="143"/>
      <c r="Y359" s="156"/>
      <c r="Z359" s="143"/>
      <c r="AA359" s="143"/>
      <c r="AB359" s="132"/>
      <c r="AC359" s="138"/>
      <c r="AD359" s="138"/>
      <c r="AE359" s="132"/>
      <c r="AF359" s="138"/>
      <c r="AG359" s="132"/>
      <c r="AH359" s="132"/>
      <c r="AI359" s="67"/>
      <c r="AJ359" s="132"/>
    </row>
    <row r="360" spans="1:36" ht="51.75" thickBot="1">
      <c r="A360" s="132"/>
      <c r="B360" s="132"/>
      <c r="C360" s="132"/>
      <c r="D360" s="132"/>
      <c r="E360" s="132"/>
      <c r="F360" s="76" t="s">
        <v>8</v>
      </c>
      <c r="G360" s="77"/>
      <c r="H360" s="77"/>
      <c r="I360" s="77"/>
      <c r="J360" s="78"/>
      <c r="K360" s="79"/>
      <c r="L360" s="80"/>
      <c r="M360" s="77"/>
      <c r="N360" s="79"/>
      <c r="O360" s="79"/>
      <c r="P360" s="79"/>
      <c r="Q360" s="50"/>
      <c r="R360" s="50"/>
      <c r="S360" s="52"/>
      <c r="T360" s="54"/>
      <c r="U360" s="153"/>
      <c r="V360" s="143"/>
      <c r="W360" s="156"/>
      <c r="X360" s="143"/>
      <c r="Y360" s="156"/>
      <c r="Z360" s="143"/>
      <c r="AA360" s="143"/>
      <c r="AB360" s="132"/>
      <c r="AC360" s="138"/>
      <c r="AD360" s="138"/>
      <c r="AE360" s="132"/>
      <c r="AF360" s="138"/>
      <c r="AG360" s="132"/>
      <c r="AH360" s="132"/>
      <c r="AI360" s="67"/>
      <c r="AJ360" s="132"/>
    </row>
    <row r="361" spans="1:36" ht="156" customHeight="1" thickBot="1">
      <c r="A361" s="133"/>
      <c r="B361" s="133"/>
      <c r="C361" s="133"/>
      <c r="D361" s="133"/>
      <c r="E361" s="133"/>
      <c r="F361" s="76" t="s">
        <v>9</v>
      </c>
      <c r="G361" s="77"/>
      <c r="H361" s="77"/>
      <c r="I361" s="77"/>
      <c r="J361" s="78"/>
      <c r="K361" s="79"/>
      <c r="L361" s="80"/>
      <c r="M361" s="77"/>
      <c r="N361" s="79"/>
      <c r="O361" s="79"/>
      <c r="P361" s="79"/>
      <c r="Q361" s="50"/>
      <c r="R361" s="50"/>
      <c r="S361" s="52"/>
      <c r="T361" s="54"/>
      <c r="U361" s="154"/>
      <c r="V361" s="144"/>
      <c r="W361" s="157"/>
      <c r="X361" s="144"/>
      <c r="Y361" s="157"/>
      <c r="Z361" s="144"/>
      <c r="AA361" s="144"/>
      <c r="AB361" s="133"/>
      <c r="AC361" s="139"/>
      <c r="AD361" s="139"/>
      <c r="AE361" s="133"/>
      <c r="AF361" s="139"/>
      <c r="AG361" s="133"/>
      <c r="AH361" s="133"/>
      <c r="AI361" s="68"/>
      <c r="AJ361" s="133"/>
    </row>
    <row r="362" spans="1:36" ht="13.5" thickBot="1">
      <c r="A362" s="158" t="s">
        <v>124</v>
      </c>
      <c r="B362" s="131" t="s">
        <v>63</v>
      </c>
      <c r="C362" s="131">
        <v>2015</v>
      </c>
      <c r="D362" s="131">
        <v>2025</v>
      </c>
      <c r="E362" s="131"/>
      <c r="F362" s="70" t="s">
        <v>4</v>
      </c>
      <c r="G362" s="71">
        <f>H362+I362+J362+K362+L362+M362+N362+O362+P362+Q362+R362+S362+T362</f>
        <v>1132961.31</v>
      </c>
      <c r="H362" s="71">
        <v>0</v>
      </c>
      <c r="I362" s="71">
        <v>649507</v>
      </c>
      <c r="J362" s="72">
        <v>0</v>
      </c>
      <c r="K362" s="73">
        <v>6600</v>
      </c>
      <c r="L362" s="74">
        <f>L363</f>
        <v>6500</v>
      </c>
      <c r="M362" s="71">
        <f>M364</f>
        <v>10000</v>
      </c>
      <c r="N362" s="73">
        <f t="shared" ref="N362:T362" si="175">N363</f>
        <v>10000</v>
      </c>
      <c r="O362" s="73">
        <f t="shared" si="175"/>
        <v>213259.47</v>
      </c>
      <c r="P362" s="73">
        <f t="shared" si="175"/>
        <v>237094.84</v>
      </c>
      <c r="Q362" s="42">
        <f t="shared" si="175"/>
        <v>0</v>
      </c>
      <c r="R362" s="42">
        <f t="shared" si="175"/>
        <v>0</v>
      </c>
      <c r="S362" s="65">
        <f t="shared" si="175"/>
        <v>0</v>
      </c>
      <c r="T362" s="47">
        <f t="shared" si="175"/>
        <v>0</v>
      </c>
      <c r="U362" s="152"/>
      <c r="V362" s="140"/>
      <c r="W362" s="155"/>
      <c r="X362" s="140"/>
      <c r="Y362" s="155"/>
      <c r="Z362" s="140"/>
      <c r="AA362" s="140"/>
      <c r="AB362" s="131"/>
      <c r="AC362" s="137"/>
      <c r="AD362" s="137"/>
      <c r="AE362" s="131"/>
      <c r="AF362" s="137"/>
      <c r="AG362" s="131"/>
      <c r="AH362" s="131"/>
      <c r="AI362" s="66"/>
      <c r="AJ362" s="131"/>
    </row>
    <row r="363" spans="1:36" ht="51.75" thickBot="1">
      <c r="A363" s="159"/>
      <c r="B363" s="132"/>
      <c r="C363" s="132"/>
      <c r="D363" s="132"/>
      <c r="E363" s="132"/>
      <c r="F363" s="76" t="s">
        <v>5</v>
      </c>
      <c r="G363" s="71">
        <f t="shared" ref="G363:G364" si="176">H363+I363+J363+K363+L363+M363+N363+O363+P363+Q363+R363+S363+T363</f>
        <v>1132961.31</v>
      </c>
      <c r="H363" s="77">
        <v>0</v>
      </c>
      <c r="I363" s="77">
        <v>649507</v>
      </c>
      <c r="J363" s="78">
        <v>0</v>
      </c>
      <c r="K363" s="79">
        <v>6600</v>
      </c>
      <c r="L363" s="80">
        <f>L364</f>
        <v>6500</v>
      </c>
      <c r="M363" s="77">
        <f>M364</f>
        <v>10000</v>
      </c>
      <c r="N363" s="79">
        <f>N369+N393</f>
        <v>10000</v>
      </c>
      <c r="O363" s="79">
        <f t="shared" ref="O363:T363" si="177">O364</f>
        <v>213259.47</v>
      </c>
      <c r="P363" s="79">
        <f t="shared" si="177"/>
        <v>237094.84</v>
      </c>
      <c r="Q363" s="50">
        <f t="shared" si="177"/>
        <v>0</v>
      </c>
      <c r="R363" s="50">
        <f t="shared" si="177"/>
        <v>0</v>
      </c>
      <c r="S363" s="52">
        <f t="shared" si="177"/>
        <v>0</v>
      </c>
      <c r="T363" s="54">
        <f t="shared" si="177"/>
        <v>0</v>
      </c>
      <c r="U363" s="153"/>
      <c r="V363" s="143"/>
      <c r="W363" s="156"/>
      <c r="X363" s="143"/>
      <c r="Y363" s="156"/>
      <c r="Z363" s="143"/>
      <c r="AA363" s="143"/>
      <c r="AB363" s="132"/>
      <c r="AC363" s="138"/>
      <c r="AD363" s="138"/>
      <c r="AE363" s="132"/>
      <c r="AF363" s="138"/>
      <c r="AG363" s="132"/>
      <c r="AH363" s="132"/>
      <c r="AI363" s="67"/>
      <c r="AJ363" s="132"/>
    </row>
    <row r="364" spans="1:36" ht="64.5" thickBot="1">
      <c r="A364" s="159"/>
      <c r="B364" s="132"/>
      <c r="C364" s="132"/>
      <c r="D364" s="132"/>
      <c r="E364" s="132"/>
      <c r="F364" s="76" t="s">
        <v>6</v>
      </c>
      <c r="G364" s="71">
        <f t="shared" si="176"/>
        <v>1132961.31</v>
      </c>
      <c r="H364" s="77">
        <v>0</v>
      </c>
      <c r="I364" s="77">
        <v>649507</v>
      </c>
      <c r="J364" s="78">
        <v>0</v>
      </c>
      <c r="K364" s="79">
        <v>6600</v>
      </c>
      <c r="L364" s="80">
        <v>6500</v>
      </c>
      <c r="M364" s="77">
        <v>10000</v>
      </c>
      <c r="N364" s="79">
        <f>N370+N394</f>
        <v>10000</v>
      </c>
      <c r="O364" s="79">
        <f>O370+O376+O382+O388+O394+O400</f>
        <v>213259.47</v>
      </c>
      <c r="P364" s="79">
        <f>P370+P394</f>
        <v>237094.84</v>
      </c>
      <c r="Q364" s="50">
        <f>Q370+Q376+Q382+Q388+Q394+Q400</f>
        <v>0</v>
      </c>
      <c r="R364" s="50">
        <f>R370+R376+R382+R388+R394+R400</f>
        <v>0</v>
      </c>
      <c r="S364" s="52">
        <f>S370+S376+S382+S388+S394+S400</f>
        <v>0</v>
      </c>
      <c r="T364" s="54">
        <f>T370+T376+T382+T388+T394+T400</f>
        <v>0</v>
      </c>
      <c r="U364" s="153"/>
      <c r="V364" s="143"/>
      <c r="W364" s="156"/>
      <c r="X364" s="143"/>
      <c r="Y364" s="156"/>
      <c r="Z364" s="143"/>
      <c r="AA364" s="143"/>
      <c r="AB364" s="132"/>
      <c r="AC364" s="138"/>
      <c r="AD364" s="138"/>
      <c r="AE364" s="132"/>
      <c r="AF364" s="138"/>
      <c r="AG364" s="132"/>
      <c r="AH364" s="132"/>
      <c r="AI364" s="67"/>
      <c r="AJ364" s="132"/>
    </row>
    <row r="365" spans="1:36" ht="64.5" thickBot="1">
      <c r="A365" s="159"/>
      <c r="B365" s="132"/>
      <c r="C365" s="132"/>
      <c r="D365" s="132"/>
      <c r="E365" s="132"/>
      <c r="F365" s="76" t="s">
        <v>7</v>
      </c>
      <c r="G365" s="77"/>
      <c r="H365" s="77"/>
      <c r="I365" s="77"/>
      <c r="J365" s="78"/>
      <c r="K365" s="79"/>
      <c r="L365" s="80"/>
      <c r="M365" s="77"/>
      <c r="N365" s="79"/>
      <c r="O365" s="79"/>
      <c r="P365" s="79"/>
      <c r="Q365" s="50"/>
      <c r="R365" s="50"/>
      <c r="S365" s="52"/>
      <c r="T365" s="53"/>
      <c r="U365" s="153"/>
      <c r="V365" s="143"/>
      <c r="W365" s="156"/>
      <c r="X365" s="143"/>
      <c r="Y365" s="156"/>
      <c r="Z365" s="143"/>
      <c r="AA365" s="143"/>
      <c r="AB365" s="132"/>
      <c r="AC365" s="138"/>
      <c r="AD365" s="138"/>
      <c r="AE365" s="132"/>
      <c r="AF365" s="138"/>
      <c r="AG365" s="132"/>
      <c r="AH365" s="132"/>
      <c r="AI365" s="67"/>
      <c r="AJ365" s="132"/>
    </row>
    <row r="366" spans="1:36" ht="51.75" thickBot="1">
      <c r="A366" s="159"/>
      <c r="B366" s="132"/>
      <c r="C366" s="132"/>
      <c r="D366" s="132"/>
      <c r="E366" s="132"/>
      <c r="F366" s="76" t="s">
        <v>8</v>
      </c>
      <c r="G366" s="77"/>
      <c r="H366" s="77"/>
      <c r="I366" s="77"/>
      <c r="J366" s="78"/>
      <c r="K366" s="79"/>
      <c r="L366" s="80"/>
      <c r="M366" s="77"/>
      <c r="N366" s="79"/>
      <c r="O366" s="79"/>
      <c r="P366" s="79"/>
      <c r="Q366" s="50"/>
      <c r="R366" s="50"/>
      <c r="S366" s="52"/>
      <c r="T366" s="54"/>
      <c r="U366" s="153"/>
      <c r="V366" s="143"/>
      <c r="W366" s="156"/>
      <c r="X366" s="143"/>
      <c r="Y366" s="156"/>
      <c r="Z366" s="143"/>
      <c r="AA366" s="143"/>
      <c r="AB366" s="132"/>
      <c r="AC366" s="138"/>
      <c r="AD366" s="138"/>
      <c r="AE366" s="132"/>
      <c r="AF366" s="138"/>
      <c r="AG366" s="132"/>
      <c r="AH366" s="132"/>
      <c r="AI366" s="67"/>
      <c r="AJ366" s="132"/>
    </row>
    <row r="367" spans="1:36" ht="26.25" thickBot="1">
      <c r="A367" s="160"/>
      <c r="B367" s="133"/>
      <c r="C367" s="133"/>
      <c r="D367" s="133"/>
      <c r="E367" s="133"/>
      <c r="F367" s="76" t="s">
        <v>9</v>
      </c>
      <c r="G367" s="77"/>
      <c r="H367" s="77"/>
      <c r="I367" s="77"/>
      <c r="J367" s="78"/>
      <c r="K367" s="79"/>
      <c r="L367" s="80"/>
      <c r="M367" s="77"/>
      <c r="N367" s="79"/>
      <c r="O367" s="79"/>
      <c r="P367" s="79"/>
      <c r="Q367" s="50"/>
      <c r="R367" s="50"/>
      <c r="S367" s="52"/>
      <c r="T367" s="54"/>
      <c r="U367" s="154"/>
      <c r="V367" s="144"/>
      <c r="W367" s="157"/>
      <c r="X367" s="144"/>
      <c r="Y367" s="157"/>
      <c r="Z367" s="144"/>
      <c r="AA367" s="144"/>
      <c r="AB367" s="133"/>
      <c r="AC367" s="139"/>
      <c r="AD367" s="139"/>
      <c r="AE367" s="133"/>
      <c r="AF367" s="139"/>
      <c r="AG367" s="133"/>
      <c r="AH367" s="133"/>
      <c r="AI367" s="68"/>
      <c r="AJ367" s="133"/>
    </row>
    <row r="368" spans="1:36" ht="12.75" customHeight="1" thickBot="1">
      <c r="A368" s="158" t="s">
        <v>125</v>
      </c>
      <c r="B368" s="131" t="s">
        <v>64</v>
      </c>
      <c r="C368" s="131">
        <v>2015</v>
      </c>
      <c r="D368" s="131">
        <v>2025</v>
      </c>
      <c r="E368" s="131"/>
      <c r="F368" s="70" t="s">
        <v>4</v>
      </c>
      <c r="G368" s="71">
        <f>H368+I368+J368+K368+L368+M368+N368+O368+P368+Q368+R368+S368+T368</f>
        <v>101004</v>
      </c>
      <c r="H368" s="71">
        <v>0</v>
      </c>
      <c r="I368" s="71">
        <v>7904</v>
      </c>
      <c r="J368" s="72">
        <v>0</v>
      </c>
      <c r="K368" s="73">
        <f>K370</f>
        <v>6600</v>
      </c>
      <c r="L368" s="74">
        <f>L370</f>
        <v>6500</v>
      </c>
      <c r="M368" s="71">
        <f>M370</f>
        <v>10000</v>
      </c>
      <c r="N368" s="73">
        <f t="shared" ref="N368:T369" si="178">N369</f>
        <v>10000</v>
      </c>
      <c r="O368" s="73">
        <f t="shared" si="178"/>
        <v>10000</v>
      </c>
      <c r="P368" s="73">
        <f t="shared" si="178"/>
        <v>10000</v>
      </c>
      <c r="Q368" s="42">
        <f t="shared" si="178"/>
        <v>10000</v>
      </c>
      <c r="R368" s="42">
        <f t="shared" si="178"/>
        <v>10000</v>
      </c>
      <c r="S368" s="42">
        <f t="shared" si="178"/>
        <v>10000</v>
      </c>
      <c r="T368" s="42">
        <f t="shared" si="178"/>
        <v>10000</v>
      </c>
      <c r="U368" s="163" t="s">
        <v>45</v>
      </c>
      <c r="V368" s="155" t="s">
        <v>43</v>
      </c>
      <c r="W368" s="155">
        <v>100</v>
      </c>
      <c r="X368" s="140">
        <v>0</v>
      </c>
      <c r="Y368" s="155">
        <v>100</v>
      </c>
      <c r="Z368" s="140">
        <v>0</v>
      </c>
      <c r="AA368" s="140">
        <v>100</v>
      </c>
      <c r="AB368" s="131">
        <v>0</v>
      </c>
      <c r="AC368" s="137">
        <v>0</v>
      </c>
      <c r="AD368" s="137">
        <v>0</v>
      </c>
      <c r="AE368" s="131">
        <v>100</v>
      </c>
      <c r="AF368" s="137">
        <v>100</v>
      </c>
      <c r="AG368" s="131">
        <v>100</v>
      </c>
      <c r="AH368" s="131"/>
      <c r="AI368" s="66"/>
      <c r="AJ368" s="131"/>
    </row>
    <row r="369" spans="1:36" ht="51.75" thickBot="1">
      <c r="A369" s="159"/>
      <c r="B369" s="132"/>
      <c r="C369" s="132"/>
      <c r="D369" s="132"/>
      <c r="E369" s="132"/>
      <c r="F369" s="76" t="s">
        <v>5</v>
      </c>
      <c r="G369" s="71">
        <f t="shared" ref="G369:G371" si="179">H369+I369+J369+K369+L369+M369+N369+O369+P369+Q369+R369+S369+T369</f>
        <v>101004</v>
      </c>
      <c r="H369" s="77">
        <v>0</v>
      </c>
      <c r="I369" s="77">
        <v>7904</v>
      </c>
      <c r="J369" s="78">
        <v>0</v>
      </c>
      <c r="K369" s="79">
        <f>K370</f>
        <v>6600</v>
      </c>
      <c r="L369" s="80">
        <f>L370</f>
        <v>6500</v>
      </c>
      <c r="M369" s="77">
        <f>M370</f>
        <v>10000</v>
      </c>
      <c r="N369" s="79">
        <f t="shared" si="178"/>
        <v>10000</v>
      </c>
      <c r="O369" s="79">
        <f t="shared" si="178"/>
        <v>10000</v>
      </c>
      <c r="P369" s="79">
        <f t="shared" si="178"/>
        <v>10000</v>
      </c>
      <c r="Q369" s="50">
        <f>Q370+Q371</f>
        <v>10000</v>
      </c>
      <c r="R369" s="50">
        <f t="shared" ref="R369:T369" si="180">R370+R371</f>
        <v>10000</v>
      </c>
      <c r="S369" s="50">
        <f t="shared" si="180"/>
        <v>10000</v>
      </c>
      <c r="T369" s="50">
        <f t="shared" si="180"/>
        <v>10000</v>
      </c>
      <c r="U369" s="164"/>
      <c r="V369" s="156"/>
      <c r="W369" s="156"/>
      <c r="X369" s="143"/>
      <c r="Y369" s="156"/>
      <c r="Z369" s="143"/>
      <c r="AA369" s="143"/>
      <c r="AB369" s="132"/>
      <c r="AC369" s="138"/>
      <c r="AD369" s="138"/>
      <c r="AE369" s="132"/>
      <c r="AF369" s="138"/>
      <c r="AG369" s="132"/>
      <c r="AH369" s="132"/>
      <c r="AI369" s="67"/>
      <c r="AJ369" s="132"/>
    </row>
    <row r="370" spans="1:36" ht="64.5" thickBot="1">
      <c r="A370" s="159"/>
      <c r="B370" s="132"/>
      <c r="C370" s="132"/>
      <c r="D370" s="132"/>
      <c r="E370" s="132"/>
      <c r="F370" s="76" t="s">
        <v>6</v>
      </c>
      <c r="G370" s="71">
        <f t="shared" si="179"/>
        <v>61004</v>
      </c>
      <c r="H370" s="77">
        <v>0</v>
      </c>
      <c r="I370" s="77">
        <v>7904</v>
      </c>
      <c r="J370" s="78">
        <v>0</v>
      </c>
      <c r="K370" s="79">
        <v>6600</v>
      </c>
      <c r="L370" s="80">
        <v>6500</v>
      </c>
      <c r="M370" s="77">
        <v>10000</v>
      </c>
      <c r="N370" s="79">
        <v>10000</v>
      </c>
      <c r="O370" s="79">
        <v>10000</v>
      </c>
      <c r="P370" s="79">
        <v>10000</v>
      </c>
      <c r="Q370" s="50">
        <v>0</v>
      </c>
      <c r="R370" s="50">
        <v>0</v>
      </c>
      <c r="S370" s="52">
        <v>0</v>
      </c>
      <c r="T370" s="54">
        <v>0</v>
      </c>
      <c r="U370" s="164"/>
      <c r="V370" s="156"/>
      <c r="W370" s="156"/>
      <c r="X370" s="143"/>
      <c r="Y370" s="156"/>
      <c r="Z370" s="143"/>
      <c r="AA370" s="143"/>
      <c r="AB370" s="132"/>
      <c r="AC370" s="138"/>
      <c r="AD370" s="138"/>
      <c r="AE370" s="132"/>
      <c r="AF370" s="138"/>
      <c r="AG370" s="132"/>
      <c r="AH370" s="132"/>
      <c r="AI370" s="67"/>
      <c r="AJ370" s="132"/>
    </row>
    <row r="371" spans="1:36" ht="64.5" thickBot="1">
      <c r="A371" s="159"/>
      <c r="B371" s="132"/>
      <c r="C371" s="132"/>
      <c r="D371" s="132"/>
      <c r="E371" s="132"/>
      <c r="F371" s="76" t="s">
        <v>7</v>
      </c>
      <c r="G371" s="71">
        <f t="shared" si="179"/>
        <v>40000</v>
      </c>
      <c r="H371" s="77">
        <v>0</v>
      </c>
      <c r="I371" s="77">
        <v>0</v>
      </c>
      <c r="J371" s="78">
        <v>0</v>
      </c>
      <c r="K371" s="79">
        <v>0</v>
      </c>
      <c r="L371" s="80">
        <v>0</v>
      </c>
      <c r="M371" s="77">
        <v>0</v>
      </c>
      <c r="N371" s="79">
        <v>0</v>
      </c>
      <c r="O371" s="79">
        <v>0</v>
      </c>
      <c r="P371" s="79">
        <v>0</v>
      </c>
      <c r="Q371" s="50">
        <v>10000</v>
      </c>
      <c r="R371" s="50">
        <v>10000</v>
      </c>
      <c r="S371" s="52">
        <v>10000</v>
      </c>
      <c r="T371" s="54">
        <v>10000</v>
      </c>
      <c r="U371" s="164"/>
      <c r="V371" s="156"/>
      <c r="W371" s="156"/>
      <c r="X371" s="143"/>
      <c r="Y371" s="156"/>
      <c r="Z371" s="143"/>
      <c r="AA371" s="143"/>
      <c r="AB371" s="132"/>
      <c r="AC371" s="138"/>
      <c r="AD371" s="138"/>
      <c r="AE371" s="132"/>
      <c r="AF371" s="138"/>
      <c r="AG371" s="132"/>
      <c r="AH371" s="132"/>
      <c r="AI371" s="67"/>
      <c r="AJ371" s="132"/>
    </row>
    <row r="372" spans="1:36" ht="51.75" thickBot="1">
      <c r="A372" s="160"/>
      <c r="B372" s="133"/>
      <c r="C372" s="133"/>
      <c r="D372" s="133"/>
      <c r="E372" s="133"/>
      <c r="F372" s="76" t="s">
        <v>8</v>
      </c>
      <c r="G372" s="77"/>
      <c r="H372" s="77"/>
      <c r="I372" s="77"/>
      <c r="J372" s="78"/>
      <c r="K372" s="79"/>
      <c r="L372" s="80"/>
      <c r="M372" s="77"/>
      <c r="N372" s="79"/>
      <c r="O372" s="79"/>
      <c r="P372" s="79"/>
      <c r="Q372" s="50"/>
      <c r="R372" s="50"/>
      <c r="S372" s="52"/>
      <c r="T372" s="54"/>
      <c r="U372" s="164"/>
      <c r="V372" s="156"/>
      <c r="W372" s="156"/>
      <c r="X372" s="143"/>
      <c r="Y372" s="156"/>
      <c r="Z372" s="143"/>
      <c r="AA372" s="143"/>
      <c r="AB372" s="132"/>
      <c r="AC372" s="138"/>
      <c r="AD372" s="138"/>
      <c r="AE372" s="132"/>
      <c r="AF372" s="138"/>
      <c r="AG372" s="132"/>
      <c r="AH372" s="132"/>
      <c r="AI372" s="67"/>
      <c r="AJ372" s="132"/>
    </row>
    <row r="373" spans="1:36" ht="26.25" thickBot="1">
      <c r="A373" s="112"/>
      <c r="B373" s="76"/>
      <c r="C373" s="76"/>
      <c r="D373" s="76"/>
      <c r="E373" s="76"/>
      <c r="F373" s="76" t="s">
        <v>9</v>
      </c>
      <c r="G373" s="77"/>
      <c r="H373" s="77"/>
      <c r="I373" s="77"/>
      <c r="J373" s="78"/>
      <c r="K373" s="79"/>
      <c r="L373" s="80"/>
      <c r="M373" s="77"/>
      <c r="N373" s="79"/>
      <c r="O373" s="79"/>
      <c r="P373" s="79"/>
      <c r="Q373" s="50"/>
      <c r="R373" s="50"/>
      <c r="S373" s="52"/>
      <c r="T373" s="54"/>
      <c r="U373" s="165"/>
      <c r="V373" s="182"/>
      <c r="W373" s="182"/>
      <c r="X373" s="142"/>
      <c r="Y373" s="182"/>
      <c r="Z373" s="142"/>
      <c r="AA373" s="142"/>
      <c r="AB373" s="148"/>
      <c r="AC373" s="149"/>
      <c r="AD373" s="149"/>
      <c r="AE373" s="148"/>
      <c r="AF373" s="149"/>
      <c r="AG373" s="148"/>
      <c r="AH373" s="148"/>
      <c r="AI373" s="82"/>
      <c r="AJ373" s="148"/>
    </row>
    <row r="374" spans="1:36" ht="12.75" customHeight="1" thickBot="1">
      <c r="A374" s="158" t="s">
        <v>126</v>
      </c>
      <c r="B374" s="131" t="s">
        <v>65</v>
      </c>
      <c r="C374" s="131">
        <v>2015</v>
      </c>
      <c r="D374" s="131">
        <v>2025</v>
      </c>
      <c r="E374" s="131"/>
      <c r="F374" s="70" t="s">
        <v>4</v>
      </c>
      <c r="G374" s="71">
        <f>H374+I374+J374+K374+L374+M374+N374+O374+P374+Q374+R374+S374+T374</f>
        <v>3817</v>
      </c>
      <c r="H374" s="71">
        <v>0</v>
      </c>
      <c r="I374" s="71">
        <v>3817</v>
      </c>
      <c r="J374" s="72">
        <v>0</v>
      </c>
      <c r="K374" s="73">
        <v>0</v>
      </c>
      <c r="L374" s="74">
        <v>0</v>
      </c>
      <c r="M374" s="71">
        <v>0</v>
      </c>
      <c r="N374" s="73">
        <v>0</v>
      </c>
      <c r="O374" s="73">
        <v>0</v>
      </c>
      <c r="P374" s="73">
        <v>0</v>
      </c>
      <c r="Q374" s="42">
        <v>0</v>
      </c>
      <c r="R374" s="42">
        <v>0</v>
      </c>
      <c r="S374" s="65">
        <v>0</v>
      </c>
      <c r="T374" s="47">
        <v>0</v>
      </c>
      <c r="U374" s="163" t="s">
        <v>45</v>
      </c>
      <c r="V374" s="155" t="s">
        <v>43</v>
      </c>
      <c r="W374" s="155">
        <v>100</v>
      </c>
      <c r="X374" s="140">
        <v>0</v>
      </c>
      <c r="Y374" s="155">
        <v>100</v>
      </c>
      <c r="Z374" s="140">
        <v>0</v>
      </c>
      <c r="AA374" s="140">
        <v>0</v>
      </c>
      <c r="AB374" s="131">
        <v>0</v>
      </c>
      <c r="AC374" s="137">
        <v>0</v>
      </c>
      <c r="AD374" s="137">
        <v>0</v>
      </c>
      <c r="AE374" s="131">
        <v>0</v>
      </c>
      <c r="AF374" s="137">
        <v>0</v>
      </c>
      <c r="AG374" s="131">
        <v>0</v>
      </c>
      <c r="AH374" s="131"/>
      <c r="AI374" s="66"/>
      <c r="AJ374" s="131"/>
    </row>
    <row r="375" spans="1:36" ht="51.75" thickBot="1">
      <c r="A375" s="159"/>
      <c r="B375" s="132"/>
      <c r="C375" s="132"/>
      <c r="D375" s="132"/>
      <c r="E375" s="132"/>
      <c r="F375" s="76" t="s">
        <v>5</v>
      </c>
      <c r="G375" s="71">
        <f t="shared" ref="G375:G376" si="181">H375+I375+J375+K375+L375+M375+N375+O375+P375+Q375+R375+S375+T375</f>
        <v>3817</v>
      </c>
      <c r="H375" s="77">
        <v>0</v>
      </c>
      <c r="I375" s="77">
        <v>3817</v>
      </c>
      <c r="J375" s="78">
        <v>0</v>
      </c>
      <c r="K375" s="79">
        <v>0</v>
      </c>
      <c r="L375" s="80">
        <v>0</v>
      </c>
      <c r="M375" s="77">
        <v>0</v>
      </c>
      <c r="N375" s="79">
        <v>0</v>
      </c>
      <c r="O375" s="79">
        <v>0</v>
      </c>
      <c r="P375" s="79">
        <v>0</v>
      </c>
      <c r="Q375" s="50">
        <v>0</v>
      </c>
      <c r="R375" s="50">
        <v>0</v>
      </c>
      <c r="S375" s="52">
        <v>0</v>
      </c>
      <c r="T375" s="54">
        <v>0</v>
      </c>
      <c r="U375" s="164"/>
      <c r="V375" s="156"/>
      <c r="W375" s="156"/>
      <c r="X375" s="143"/>
      <c r="Y375" s="156"/>
      <c r="Z375" s="143"/>
      <c r="AA375" s="143"/>
      <c r="AB375" s="132"/>
      <c r="AC375" s="138"/>
      <c r="AD375" s="138"/>
      <c r="AE375" s="132"/>
      <c r="AF375" s="138"/>
      <c r="AG375" s="132"/>
      <c r="AH375" s="132"/>
      <c r="AI375" s="67"/>
      <c r="AJ375" s="132"/>
    </row>
    <row r="376" spans="1:36" ht="64.5" thickBot="1">
      <c r="A376" s="159"/>
      <c r="B376" s="132"/>
      <c r="C376" s="132"/>
      <c r="D376" s="132"/>
      <c r="E376" s="132"/>
      <c r="F376" s="76" t="s">
        <v>6</v>
      </c>
      <c r="G376" s="71">
        <f t="shared" si="181"/>
        <v>3817</v>
      </c>
      <c r="H376" s="77">
        <v>0</v>
      </c>
      <c r="I376" s="77">
        <v>3817</v>
      </c>
      <c r="J376" s="78">
        <v>0</v>
      </c>
      <c r="K376" s="79">
        <v>0</v>
      </c>
      <c r="L376" s="80">
        <v>0</v>
      </c>
      <c r="M376" s="77">
        <v>0</v>
      </c>
      <c r="N376" s="79">
        <v>0</v>
      </c>
      <c r="O376" s="79">
        <v>0</v>
      </c>
      <c r="P376" s="79">
        <v>0</v>
      </c>
      <c r="Q376" s="50">
        <v>0</v>
      </c>
      <c r="R376" s="50">
        <v>0</v>
      </c>
      <c r="S376" s="52">
        <v>0</v>
      </c>
      <c r="T376" s="53">
        <v>0</v>
      </c>
      <c r="U376" s="164"/>
      <c r="V376" s="156"/>
      <c r="W376" s="156"/>
      <c r="X376" s="143"/>
      <c r="Y376" s="156"/>
      <c r="Z376" s="143"/>
      <c r="AA376" s="143"/>
      <c r="AB376" s="132"/>
      <c r="AC376" s="138"/>
      <c r="AD376" s="138"/>
      <c r="AE376" s="132"/>
      <c r="AF376" s="138"/>
      <c r="AG376" s="132"/>
      <c r="AH376" s="132"/>
      <c r="AI376" s="67"/>
      <c r="AJ376" s="132"/>
    </row>
    <row r="377" spans="1:36" ht="64.5" thickBot="1">
      <c r="A377" s="159"/>
      <c r="B377" s="132"/>
      <c r="C377" s="132"/>
      <c r="D377" s="132"/>
      <c r="E377" s="132"/>
      <c r="F377" s="76" t="s">
        <v>7</v>
      </c>
      <c r="G377" s="77"/>
      <c r="H377" s="77"/>
      <c r="I377" s="77"/>
      <c r="J377" s="78"/>
      <c r="K377" s="79"/>
      <c r="L377" s="80"/>
      <c r="M377" s="77"/>
      <c r="N377" s="79"/>
      <c r="O377" s="79"/>
      <c r="P377" s="79"/>
      <c r="Q377" s="50"/>
      <c r="R377" s="50"/>
      <c r="S377" s="52"/>
      <c r="T377" s="54"/>
      <c r="U377" s="164"/>
      <c r="V377" s="156"/>
      <c r="W377" s="156"/>
      <c r="X377" s="143"/>
      <c r="Y377" s="156"/>
      <c r="Z377" s="143"/>
      <c r="AA377" s="143"/>
      <c r="AB377" s="132"/>
      <c r="AC377" s="138"/>
      <c r="AD377" s="138"/>
      <c r="AE377" s="132"/>
      <c r="AF377" s="138"/>
      <c r="AG377" s="132"/>
      <c r="AH377" s="132"/>
      <c r="AI377" s="67"/>
      <c r="AJ377" s="132"/>
    </row>
    <row r="378" spans="1:36" ht="51.75" thickBot="1">
      <c r="A378" s="159"/>
      <c r="B378" s="132"/>
      <c r="C378" s="132"/>
      <c r="D378" s="132"/>
      <c r="E378" s="132"/>
      <c r="F378" s="76" t="s">
        <v>8</v>
      </c>
      <c r="G378" s="77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164"/>
      <c r="V378" s="156"/>
      <c r="W378" s="156"/>
      <c r="X378" s="143"/>
      <c r="Y378" s="156"/>
      <c r="Z378" s="143"/>
      <c r="AA378" s="143"/>
      <c r="AB378" s="132"/>
      <c r="AC378" s="138"/>
      <c r="AD378" s="138"/>
      <c r="AE378" s="132"/>
      <c r="AF378" s="138"/>
      <c r="AG378" s="132"/>
      <c r="AH378" s="132"/>
      <c r="AI378" s="67"/>
      <c r="AJ378" s="132"/>
    </row>
    <row r="379" spans="1:36" ht="26.25" thickBot="1">
      <c r="A379" s="160"/>
      <c r="B379" s="133"/>
      <c r="C379" s="133"/>
      <c r="D379" s="133"/>
      <c r="E379" s="133"/>
      <c r="F379" s="76" t="s">
        <v>9</v>
      </c>
      <c r="G379" s="77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165"/>
      <c r="V379" s="157"/>
      <c r="W379" s="157"/>
      <c r="X379" s="144"/>
      <c r="Y379" s="157"/>
      <c r="Z379" s="144"/>
      <c r="AA379" s="144"/>
      <c r="AB379" s="133"/>
      <c r="AC379" s="139"/>
      <c r="AD379" s="139"/>
      <c r="AE379" s="133"/>
      <c r="AF379" s="139"/>
      <c r="AG379" s="133"/>
      <c r="AH379" s="133"/>
      <c r="AI379" s="68"/>
      <c r="AJ379" s="133"/>
    </row>
    <row r="380" spans="1:36" ht="12.75" customHeight="1" thickBot="1">
      <c r="A380" s="158" t="s">
        <v>127</v>
      </c>
      <c r="B380" s="131" t="s">
        <v>66</v>
      </c>
      <c r="C380" s="131">
        <v>2015</v>
      </c>
      <c r="D380" s="131">
        <v>2025</v>
      </c>
      <c r="E380" s="131"/>
      <c r="F380" s="70" t="s">
        <v>4</v>
      </c>
      <c r="G380" s="71">
        <f>H380+I380+J380+K380+L380+M380+N380+O380+P380+Q380+R380+S380+T380</f>
        <v>505000</v>
      </c>
      <c r="H380" s="71">
        <v>0</v>
      </c>
      <c r="I380" s="71">
        <v>505000</v>
      </c>
      <c r="J380" s="72">
        <v>0</v>
      </c>
      <c r="K380" s="73">
        <v>0</v>
      </c>
      <c r="L380" s="74">
        <v>0</v>
      </c>
      <c r="M380" s="71">
        <v>0</v>
      </c>
      <c r="N380" s="73">
        <v>0</v>
      </c>
      <c r="O380" s="73">
        <v>0</v>
      </c>
      <c r="P380" s="73">
        <v>0</v>
      </c>
      <c r="Q380" s="42">
        <v>0</v>
      </c>
      <c r="R380" s="42">
        <v>0</v>
      </c>
      <c r="S380" s="65">
        <v>0</v>
      </c>
      <c r="T380" s="47">
        <f>T381</f>
        <v>0</v>
      </c>
      <c r="U380" s="163" t="s">
        <v>45</v>
      </c>
      <c r="V380" s="155" t="s">
        <v>43</v>
      </c>
      <c r="W380" s="155">
        <v>100</v>
      </c>
      <c r="X380" s="140">
        <v>0</v>
      </c>
      <c r="Y380" s="155">
        <v>100</v>
      </c>
      <c r="Z380" s="140">
        <v>0</v>
      </c>
      <c r="AA380" s="140">
        <v>0</v>
      </c>
      <c r="AB380" s="131">
        <v>0</v>
      </c>
      <c r="AC380" s="137">
        <v>0</v>
      </c>
      <c r="AD380" s="137">
        <v>0</v>
      </c>
      <c r="AE380" s="131">
        <v>0</v>
      </c>
      <c r="AF380" s="137">
        <v>0</v>
      </c>
      <c r="AG380" s="131">
        <v>0</v>
      </c>
      <c r="AH380" s="131"/>
      <c r="AI380" s="66"/>
      <c r="AJ380" s="131"/>
    </row>
    <row r="381" spans="1:36" ht="51.75" thickBot="1">
      <c r="A381" s="159"/>
      <c r="B381" s="132"/>
      <c r="C381" s="132"/>
      <c r="D381" s="132"/>
      <c r="E381" s="132"/>
      <c r="F381" s="76" t="s">
        <v>5</v>
      </c>
      <c r="G381" s="71">
        <f t="shared" ref="G381:G382" si="182">H381+I381+J381+K381+L381+M381+N381+O381+P381+Q381+R381+S381+T381</f>
        <v>505000</v>
      </c>
      <c r="H381" s="77">
        <v>0</v>
      </c>
      <c r="I381" s="77">
        <v>505000</v>
      </c>
      <c r="J381" s="78">
        <v>0</v>
      </c>
      <c r="K381" s="79">
        <v>0</v>
      </c>
      <c r="L381" s="80">
        <v>0</v>
      </c>
      <c r="M381" s="77">
        <v>0</v>
      </c>
      <c r="N381" s="79">
        <v>0</v>
      </c>
      <c r="O381" s="79">
        <v>0</v>
      </c>
      <c r="P381" s="79">
        <v>0</v>
      </c>
      <c r="Q381" s="50">
        <v>0</v>
      </c>
      <c r="R381" s="50">
        <v>0</v>
      </c>
      <c r="S381" s="52">
        <v>0</v>
      </c>
      <c r="T381" s="54">
        <f>T382</f>
        <v>0</v>
      </c>
      <c r="U381" s="164"/>
      <c r="V381" s="156"/>
      <c r="W381" s="156"/>
      <c r="X381" s="143"/>
      <c r="Y381" s="156"/>
      <c r="Z381" s="143"/>
      <c r="AA381" s="143"/>
      <c r="AB381" s="132"/>
      <c r="AC381" s="138"/>
      <c r="AD381" s="138"/>
      <c r="AE381" s="132"/>
      <c r="AF381" s="138"/>
      <c r="AG381" s="132"/>
      <c r="AH381" s="132"/>
      <c r="AI381" s="67"/>
      <c r="AJ381" s="132"/>
    </row>
    <row r="382" spans="1:36" ht="64.5" thickBot="1">
      <c r="A382" s="159"/>
      <c r="B382" s="132"/>
      <c r="C382" s="132"/>
      <c r="D382" s="132"/>
      <c r="E382" s="132"/>
      <c r="F382" s="76" t="s">
        <v>6</v>
      </c>
      <c r="G382" s="71">
        <f t="shared" si="182"/>
        <v>505000</v>
      </c>
      <c r="H382" s="77">
        <v>0</v>
      </c>
      <c r="I382" s="77">
        <v>505000</v>
      </c>
      <c r="J382" s="78">
        <v>0</v>
      </c>
      <c r="K382" s="79">
        <v>0</v>
      </c>
      <c r="L382" s="80">
        <v>0</v>
      </c>
      <c r="M382" s="77">
        <v>0</v>
      </c>
      <c r="N382" s="79">
        <v>0</v>
      </c>
      <c r="O382" s="79">
        <v>0</v>
      </c>
      <c r="P382" s="79">
        <v>0</v>
      </c>
      <c r="Q382" s="50">
        <v>0</v>
      </c>
      <c r="R382" s="50">
        <v>0</v>
      </c>
      <c r="S382" s="52">
        <v>0</v>
      </c>
      <c r="T382" s="54">
        <v>0</v>
      </c>
      <c r="U382" s="164"/>
      <c r="V382" s="156"/>
      <c r="W382" s="156"/>
      <c r="X382" s="143"/>
      <c r="Y382" s="156"/>
      <c r="Z382" s="143"/>
      <c r="AA382" s="143"/>
      <c r="AB382" s="132"/>
      <c r="AC382" s="138"/>
      <c r="AD382" s="138"/>
      <c r="AE382" s="132"/>
      <c r="AF382" s="138"/>
      <c r="AG382" s="132"/>
      <c r="AH382" s="132"/>
      <c r="AI382" s="67"/>
      <c r="AJ382" s="132"/>
    </row>
    <row r="383" spans="1:36" ht="64.5" thickBot="1">
      <c r="A383" s="159"/>
      <c r="B383" s="132"/>
      <c r="C383" s="132"/>
      <c r="D383" s="132"/>
      <c r="E383" s="132"/>
      <c r="F383" s="76" t="s">
        <v>7</v>
      </c>
      <c r="G383" s="77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54"/>
      <c r="U383" s="164"/>
      <c r="V383" s="156"/>
      <c r="W383" s="156"/>
      <c r="X383" s="143"/>
      <c r="Y383" s="156"/>
      <c r="Z383" s="143"/>
      <c r="AA383" s="143"/>
      <c r="AB383" s="132"/>
      <c r="AC383" s="138"/>
      <c r="AD383" s="138"/>
      <c r="AE383" s="132"/>
      <c r="AF383" s="138"/>
      <c r="AG383" s="132"/>
      <c r="AH383" s="132"/>
      <c r="AI383" s="67"/>
      <c r="AJ383" s="132"/>
    </row>
    <row r="384" spans="1:36" ht="51.75" thickBot="1">
      <c r="A384" s="159"/>
      <c r="B384" s="132"/>
      <c r="C384" s="132"/>
      <c r="D384" s="132"/>
      <c r="E384" s="132"/>
      <c r="F384" s="76" t="s">
        <v>8</v>
      </c>
      <c r="G384" s="77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164"/>
      <c r="V384" s="156"/>
      <c r="W384" s="156"/>
      <c r="X384" s="143"/>
      <c r="Y384" s="156"/>
      <c r="Z384" s="143"/>
      <c r="AA384" s="143"/>
      <c r="AB384" s="132"/>
      <c r="AC384" s="138"/>
      <c r="AD384" s="138"/>
      <c r="AE384" s="132"/>
      <c r="AF384" s="138"/>
      <c r="AG384" s="132"/>
      <c r="AH384" s="132"/>
      <c r="AI384" s="67"/>
      <c r="AJ384" s="132"/>
    </row>
    <row r="385" spans="1:36" ht="26.25" thickBot="1">
      <c r="A385" s="160"/>
      <c r="B385" s="133"/>
      <c r="C385" s="133"/>
      <c r="D385" s="133"/>
      <c r="E385" s="133"/>
      <c r="F385" s="76" t="s">
        <v>9</v>
      </c>
      <c r="G385" s="77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165"/>
      <c r="V385" s="157"/>
      <c r="W385" s="157"/>
      <c r="X385" s="144"/>
      <c r="Y385" s="157"/>
      <c r="Z385" s="144"/>
      <c r="AA385" s="144"/>
      <c r="AB385" s="133"/>
      <c r="AC385" s="139"/>
      <c r="AD385" s="139"/>
      <c r="AE385" s="133"/>
      <c r="AF385" s="139"/>
      <c r="AG385" s="133"/>
      <c r="AH385" s="133"/>
      <c r="AI385" s="68"/>
      <c r="AJ385" s="133"/>
    </row>
    <row r="386" spans="1:36" ht="12.75" customHeight="1" thickBot="1">
      <c r="A386" s="158" t="s">
        <v>67</v>
      </c>
      <c r="B386" s="131" t="s">
        <v>68</v>
      </c>
      <c r="C386" s="131">
        <v>2015</v>
      </c>
      <c r="D386" s="131">
        <v>2025</v>
      </c>
      <c r="E386" s="131"/>
      <c r="F386" s="70" t="s">
        <v>4</v>
      </c>
      <c r="G386" s="71">
        <f>H386+I386+J386+K386+L386+M386+N386+O386+P386+Q386+R386+S386+T386</f>
        <v>132786</v>
      </c>
      <c r="H386" s="71">
        <v>0</v>
      </c>
      <c r="I386" s="71">
        <v>132786</v>
      </c>
      <c r="J386" s="72">
        <v>0</v>
      </c>
      <c r="K386" s="73">
        <v>0</v>
      </c>
      <c r="L386" s="74">
        <v>0</v>
      </c>
      <c r="M386" s="71">
        <v>0</v>
      </c>
      <c r="N386" s="73">
        <v>0</v>
      </c>
      <c r="O386" s="73">
        <v>0</v>
      </c>
      <c r="P386" s="73">
        <v>0</v>
      </c>
      <c r="Q386" s="42">
        <v>0</v>
      </c>
      <c r="R386" s="42">
        <v>0</v>
      </c>
      <c r="S386" s="65">
        <v>0</v>
      </c>
      <c r="T386" s="47">
        <v>0</v>
      </c>
      <c r="U386" s="163" t="s">
        <v>45</v>
      </c>
      <c r="V386" s="155" t="s">
        <v>43</v>
      </c>
      <c r="W386" s="155">
        <v>100</v>
      </c>
      <c r="X386" s="140">
        <v>0</v>
      </c>
      <c r="Y386" s="131">
        <v>100</v>
      </c>
      <c r="Z386" s="140">
        <v>0</v>
      </c>
      <c r="AA386" s="140">
        <v>0</v>
      </c>
      <c r="AB386" s="131">
        <v>0</v>
      </c>
      <c r="AC386" s="137">
        <v>0</v>
      </c>
      <c r="AD386" s="137">
        <v>0</v>
      </c>
      <c r="AE386" s="131">
        <v>0</v>
      </c>
      <c r="AF386" s="137">
        <v>0</v>
      </c>
      <c r="AG386" s="131">
        <v>0</v>
      </c>
      <c r="AH386" s="131"/>
      <c r="AI386" s="66"/>
      <c r="AJ386" s="131"/>
    </row>
    <row r="387" spans="1:36" ht="51.75" thickBot="1">
      <c r="A387" s="159"/>
      <c r="B387" s="132"/>
      <c r="C387" s="132"/>
      <c r="D387" s="132"/>
      <c r="E387" s="132"/>
      <c r="F387" s="76" t="s">
        <v>5</v>
      </c>
      <c r="G387" s="71">
        <f t="shared" ref="G387:G388" si="183">H387+I387+J387+K387+L387+M387+N387+O387+P387+Q387+R387+S387+T387</f>
        <v>132786</v>
      </c>
      <c r="H387" s="77">
        <v>0</v>
      </c>
      <c r="I387" s="77">
        <v>132786</v>
      </c>
      <c r="J387" s="78">
        <v>0</v>
      </c>
      <c r="K387" s="79">
        <v>0</v>
      </c>
      <c r="L387" s="80">
        <v>0</v>
      </c>
      <c r="M387" s="77">
        <v>0</v>
      </c>
      <c r="N387" s="79">
        <v>0</v>
      </c>
      <c r="O387" s="79">
        <v>0</v>
      </c>
      <c r="P387" s="79">
        <v>0</v>
      </c>
      <c r="Q387" s="50">
        <v>0</v>
      </c>
      <c r="R387" s="50">
        <v>0</v>
      </c>
      <c r="S387" s="52">
        <v>0</v>
      </c>
      <c r="T387" s="54">
        <v>0</v>
      </c>
      <c r="U387" s="164"/>
      <c r="V387" s="156"/>
      <c r="W387" s="156"/>
      <c r="X387" s="143"/>
      <c r="Y387" s="132"/>
      <c r="Z387" s="143"/>
      <c r="AA387" s="143"/>
      <c r="AB387" s="132"/>
      <c r="AC387" s="138"/>
      <c r="AD387" s="138"/>
      <c r="AE387" s="132"/>
      <c r="AF387" s="138"/>
      <c r="AG387" s="132"/>
      <c r="AH387" s="132"/>
      <c r="AI387" s="67"/>
      <c r="AJ387" s="132"/>
    </row>
    <row r="388" spans="1:36" ht="64.5" thickBot="1">
      <c r="A388" s="159"/>
      <c r="B388" s="132"/>
      <c r="C388" s="132"/>
      <c r="D388" s="132"/>
      <c r="E388" s="132"/>
      <c r="F388" s="76" t="s">
        <v>6</v>
      </c>
      <c r="G388" s="71">
        <f t="shared" si="183"/>
        <v>132786</v>
      </c>
      <c r="H388" s="77">
        <v>0</v>
      </c>
      <c r="I388" s="77">
        <v>132786</v>
      </c>
      <c r="J388" s="78">
        <v>0</v>
      </c>
      <c r="K388" s="79">
        <v>0</v>
      </c>
      <c r="L388" s="80">
        <v>0</v>
      </c>
      <c r="M388" s="77">
        <v>0</v>
      </c>
      <c r="N388" s="79">
        <v>0</v>
      </c>
      <c r="O388" s="79">
        <v>0</v>
      </c>
      <c r="P388" s="79">
        <v>0</v>
      </c>
      <c r="Q388" s="50">
        <v>0</v>
      </c>
      <c r="R388" s="50">
        <v>0</v>
      </c>
      <c r="S388" s="52">
        <v>0</v>
      </c>
      <c r="T388" s="53">
        <v>0</v>
      </c>
      <c r="U388" s="164"/>
      <c r="V388" s="156"/>
      <c r="W388" s="156"/>
      <c r="X388" s="143"/>
      <c r="Y388" s="132"/>
      <c r="Z388" s="143"/>
      <c r="AA388" s="143"/>
      <c r="AB388" s="132"/>
      <c r="AC388" s="138"/>
      <c r="AD388" s="138"/>
      <c r="AE388" s="132"/>
      <c r="AF388" s="138"/>
      <c r="AG388" s="132"/>
      <c r="AH388" s="132"/>
      <c r="AI388" s="67"/>
      <c r="AJ388" s="132"/>
    </row>
    <row r="389" spans="1:36" ht="64.5" thickBot="1">
      <c r="A389" s="159"/>
      <c r="B389" s="132"/>
      <c r="C389" s="132"/>
      <c r="D389" s="132"/>
      <c r="E389" s="132"/>
      <c r="F389" s="76" t="s">
        <v>7</v>
      </c>
      <c r="G389" s="77"/>
      <c r="H389" s="77"/>
      <c r="I389" s="77"/>
      <c r="J389" s="78"/>
      <c r="K389" s="79"/>
      <c r="L389" s="80"/>
      <c r="M389" s="77"/>
      <c r="N389" s="79"/>
      <c r="O389" s="79"/>
      <c r="P389" s="79"/>
      <c r="Q389" s="50"/>
      <c r="R389" s="50"/>
      <c r="S389" s="52"/>
      <c r="T389" s="54"/>
      <c r="U389" s="164"/>
      <c r="V389" s="156"/>
      <c r="W389" s="156"/>
      <c r="X389" s="143"/>
      <c r="Y389" s="132"/>
      <c r="Z389" s="143"/>
      <c r="AA389" s="143"/>
      <c r="AB389" s="132"/>
      <c r="AC389" s="138"/>
      <c r="AD389" s="138"/>
      <c r="AE389" s="132"/>
      <c r="AF389" s="138"/>
      <c r="AG389" s="132"/>
      <c r="AH389" s="132"/>
      <c r="AI389" s="67"/>
      <c r="AJ389" s="132"/>
    </row>
    <row r="390" spans="1:36" ht="51.75" thickBot="1">
      <c r="A390" s="159"/>
      <c r="B390" s="132"/>
      <c r="C390" s="132"/>
      <c r="D390" s="132"/>
      <c r="E390" s="132"/>
      <c r="F390" s="76" t="s">
        <v>8</v>
      </c>
      <c r="G390" s="77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164"/>
      <c r="V390" s="156"/>
      <c r="W390" s="156"/>
      <c r="X390" s="143"/>
      <c r="Y390" s="132"/>
      <c r="Z390" s="143"/>
      <c r="AA390" s="143"/>
      <c r="AB390" s="132"/>
      <c r="AC390" s="138"/>
      <c r="AD390" s="138"/>
      <c r="AE390" s="132"/>
      <c r="AF390" s="138"/>
      <c r="AG390" s="132"/>
      <c r="AH390" s="132"/>
      <c r="AI390" s="67"/>
      <c r="AJ390" s="132"/>
    </row>
    <row r="391" spans="1:36" ht="26.25" thickBot="1">
      <c r="A391" s="160"/>
      <c r="B391" s="133"/>
      <c r="C391" s="133"/>
      <c r="D391" s="133"/>
      <c r="E391" s="133"/>
      <c r="F391" s="76" t="s">
        <v>9</v>
      </c>
      <c r="G391" s="77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165"/>
      <c r="V391" s="157"/>
      <c r="W391" s="157"/>
      <c r="X391" s="144"/>
      <c r="Y391" s="133"/>
      <c r="Z391" s="144"/>
      <c r="AA391" s="144"/>
      <c r="AB391" s="133"/>
      <c r="AC391" s="139"/>
      <c r="AD391" s="139"/>
      <c r="AE391" s="133"/>
      <c r="AF391" s="139"/>
      <c r="AG391" s="133"/>
      <c r="AH391" s="133"/>
      <c r="AI391" s="68"/>
      <c r="AJ391" s="133"/>
    </row>
    <row r="392" spans="1:36" ht="12.75" customHeight="1" thickBot="1">
      <c r="A392" s="158" t="s">
        <v>147</v>
      </c>
      <c r="B392" s="131" t="s">
        <v>148</v>
      </c>
      <c r="C392" s="131">
        <v>2020</v>
      </c>
      <c r="D392" s="131">
        <v>2025</v>
      </c>
      <c r="E392" s="131"/>
      <c r="F392" s="70" t="s">
        <v>4</v>
      </c>
      <c r="G392" s="71">
        <f>H392+I392+J392+K392+L392+M392+N392+O392+P392+Q392+R392+S392+T392</f>
        <v>1151521.1000000001</v>
      </c>
      <c r="H392" s="71">
        <v>0</v>
      </c>
      <c r="I392" s="71">
        <f t="shared" ref="I392:T392" si="184">I393</f>
        <v>0</v>
      </c>
      <c r="J392" s="72">
        <f t="shared" si="184"/>
        <v>0</v>
      </c>
      <c r="K392" s="73">
        <f t="shared" si="184"/>
        <v>0</v>
      </c>
      <c r="L392" s="74">
        <f t="shared" si="184"/>
        <v>0</v>
      </c>
      <c r="M392" s="71">
        <f t="shared" si="184"/>
        <v>0</v>
      </c>
      <c r="N392" s="73">
        <f t="shared" si="184"/>
        <v>0</v>
      </c>
      <c r="O392" s="73">
        <f t="shared" si="184"/>
        <v>198259.47</v>
      </c>
      <c r="P392" s="73">
        <f t="shared" si="184"/>
        <v>227094.84</v>
      </c>
      <c r="Q392" s="42">
        <f t="shared" si="184"/>
        <v>332777.32</v>
      </c>
      <c r="R392" s="42">
        <f t="shared" si="184"/>
        <v>393389.47</v>
      </c>
      <c r="S392" s="42">
        <f t="shared" si="184"/>
        <v>0</v>
      </c>
      <c r="T392" s="42">
        <f t="shared" si="184"/>
        <v>0</v>
      </c>
      <c r="U392" s="163" t="s">
        <v>45</v>
      </c>
      <c r="V392" s="155" t="s">
        <v>43</v>
      </c>
      <c r="W392" s="155">
        <v>0</v>
      </c>
      <c r="X392" s="140">
        <v>0</v>
      </c>
      <c r="Y392" s="155">
        <v>0</v>
      </c>
      <c r="Z392" s="140">
        <v>0</v>
      </c>
      <c r="AA392" s="140">
        <v>0</v>
      </c>
      <c r="AB392" s="131">
        <v>0</v>
      </c>
      <c r="AC392" s="137">
        <v>0</v>
      </c>
      <c r="AD392" s="137">
        <v>0</v>
      </c>
      <c r="AE392" s="131">
        <v>100</v>
      </c>
      <c r="AF392" s="137">
        <v>100</v>
      </c>
      <c r="AG392" s="131">
        <v>100</v>
      </c>
      <c r="AH392" s="131"/>
      <c r="AI392" s="66"/>
      <c r="AJ392" s="131"/>
    </row>
    <row r="393" spans="1:36" ht="51.75" thickBot="1">
      <c r="A393" s="159"/>
      <c r="B393" s="132"/>
      <c r="C393" s="132"/>
      <c r="D393" s="132"/>
      <c r="E393" s="132"/>
      <c r="F393" s="76" t="s">
        <v>5</v>
      </c>
      <c r="G393" s="71">
        <f t="shared" ref="G393:G394" si="185">H393+I393+J393+K393+L393+M393+N393+O393+P393+Q393+R393+S393+T393</f>
        <v>1151521.1000000001</v>
      </c>
      <c r="H393" s="77">
        <v>0</v>
      </c>
      <c r="I393" s="77">
        <v>0</v>
      </c>
      <c r="J393" s="78">
        <v>0</v>
      </c>
      <c r="K393" s="79">
        <v>0</v>
      </c>
      <c r="L393" s="80">
        <f t="shared" ref="L393:P393" si="186">L394</f>
        <v>0</v>
      </c>
      <c r="M393" s="77">
        <f t="shared" si="186"/>
        <v>0</v>
      </c>
      <c r="N393" s="79">
        <f t="shared" si="186"/>
        <v>0</v>
      </c>
      <c r="O393" s="79">
        <f t="shared" si="186"/>
        <v>198259.47</v>
      </c>
      <c r="P393" s="79">
        <f t="shared" si="186"/>
        <v>227094.84</v>
      </c>
      <c r="Q393" s="50">
        <f>Q394+Q395</f>
        <v>332777.32</v>
      </c>
      <c r="R393" s="50">
        <f t="shared" ref="R393:T393" si="187">R394+R395</f>
        <v>393389.47</v>
      </c>
      <c r="S393" s="50">
        <f t="shared" si="187"/>
        <v>0</v>
      </c>
      <c r="T393" s="50">
        <f t="shared" si="187"/>
        <v>0</v>
      </c>
      <c r="U393" s="164"/>
      <c r="V393" s="156"/>
      <c r="W393" s="156"/>
      <c r="X393" s="143"/>
      <c r="Y393" s="156"/>
      <c r="Z393" s="143"/>
      <c r="AA393" s="143"/>
      <c r="AB393" s="132"/>
      <c r="AC393" s="138"/>
      <c r="AD393" s="138"/>
      <c r="AE393" s="132"/>
      <c r="AF393" s="138"/>
      <c r="AG393" s="132"/>
      <c r="AH393" s="132"/>
      <c r="AI393" s="67"/>
      <c r="AJ393" s="132"/>
    </row>
    <row r="394" spans="1:36" ht="64.5" thickBot="1">
      <c r="A394" s="159"/>
      <c r="B394" s="132"/>
      <c r="C394" s="132"/>
      <c r="D394" s="132"/>
      <c r="E394" s="132"/>
      <c r="F394" s="76" t="s">
        <v>6</v>
      </c>
      <c r="G394" s="71">
        <f t="shared" si="185"/>
        <v>425354.31</v>
      </c>
      <c r="H394" s="77">
        <v>0</v>
      </c>
      <c r="I394" s="77">
        <v>0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198259.47</v>
      </c>
      <c r="P394" s="79">
        <v>227094.84</v>
      </c>
      <c r="Q394" s="50">
        <v>0</v>
      </c>
      <c r="R394" s="50">
        <v>0</v>
      </c>
      <c r="S394" s="52">
        <v>0</v>
      </c>
      <c r="T394" s="54">
        <v>0</v>
      </c>
      <c r="U394" s="164"/>
      <c r="V394" s="156"/>
      <c r="W394" s="156"/>
      <c r="X394" s="143"/>
      <c r="Y394" s="156"/>
      <c r="Z394" s="143"/>
      <c r="AA394" s="143"/>
      <c r="AB394" s="132"/>
      <c r="AC394" s="138"/>
      <c r="AD394" s="138"/>
      <c r="AE394" s="132"/>
      <c r="AF394" s="138"/>
      <c r="AG394" s="132"/>
      <c r="AH394" s="132"/>
      <c r="AI394" s="67"/>
      <c r="AJ394" s="132"/>
    </row>
    <row r="395" spans="1:36" ht="64.5" thickBot="1">
      <c r="A395" s="159"/>
      <c r="B395" s="132"/>
      <c r="C395" s="132"/>
      <c r="D395" s="132"/>
      <c r="E395" s="132"/>
      <c r="F395" s="76" t="s">
        <v>7</v>
      </c>
      <c r="G395" s="77">
        <f>Q395</f>
        <v>332777.32</v>
      </c>
      <c r="H395" s="77"/>
      <c r="I395" s="77"/>
      <c r="J395" s="78"/>
      <c r="K395" s="79"/>
      <c r="L395" s="80"/>
      <c r="M395" s="77"/>
      <c r="N395" s="79"/>
      <c r="O395" s="79"/>
      <c r="P395" s="79"/>
      <c r="Q395" s="50">
        <v>332777.32</v>
      </c>
      <c r="R395" s="50">
        <v>393389.47</v>
      </c>
      <c r="S395" s="52">
        <v>0</v>
      </c>
      <c r="T395" s="54">
        <v>0</v>
      </c>
      <c r="U395" s="164"/>
      <c r="V395" s="156"/>
      <c r="W395" s="156"/>
      <c r="X395" s="143"/>
      <c r="Y395" s="156"/>
      <c r="Z395" s="143"/>
      <c r="AA395" s="143"/>
      <c r="AB395" s="132"/>
      <c r="AC395" s="138"/>
      <c r="AD395" s="138"/>
      <c r="AE395" s="132"/>
      <c r="AF395" s="138"/>
      <c r="AG395" s="132"/>
      <c r="AH395" s="132"/>
      <c r="AI395" s="67"/>
      <c r="AJ395" s="132"/>
    </row>
    <row r="396" spans="1:36" ht="51.75" thickBot="1">
      <c r="A396" s="159"/>
      <c r="B396" s="132"/>
      <c r="C396" s="132"/>
      <c r="D396" s="132"/>
      <c r="E396" s="132"/>
      <c r="F396" s="76" t="s">
        <v>8</v>
      </c>
      <c r="G396" s="77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164"/>
      <c r="V396" s="156"/>
      <c r="W396" s="156"/>
      <c r="X396" s="143"/>
      <c r="Y396" s="156"/>
      <c r="Z396" s="143"/>
      <c r="AA396" s="143"/>
      <c r="AB396" s="132"/>
      <c r="AC396" s="138"/>
      <c r="AD396" s="138"/>
      <c r="AE396" s="132"/>
      <c r="AF396" s="138"/>
      <c r="AG396" s="132"/>
      <c r="AH396" s="132"/>
      <c r="AI396" s="67"/>
      <c r="AJ396" s="132"/>
    </row>
    <row r="397" spans="1:36" ht="26.25" thickBot="1">
      <c r="A397" s="160"/>
      <c r="B397" s="133"/>
      <c r="C397" s="133"/>
      <c r="D397" s="133"/>
      <c r="E397" s="133"/>
      <c r="F397" s="76" t="s">
        <v>9</v>
      </c>
      <c r="G397" s="77"/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165"/>
      <c r="V397" s="157"/>
      <c r="W397" s="157"/>
      <c r="X397" s="144"/>
      <c r="Y397" s="157"/>
      <c r="Z397" s="144"/>
      <c r="AA397" s="144"/>
      <c r="AB397" s="133"/>
      <c r="AC397" s="139"/>
      <c r="AD397" s="139"/>
      <c r="AE397" s="133"/>
      <c r="AF397" s="139"/>
      <c r="AG397" s="133"/>
      <c r="AH397" s="133"/>
      <c r="AI397" s="68"/>
      <c r="AJ397" s="133"/>
    </row>
    <row r="398" spans="1:36" ht="12.75" customHeight="1" thickBot="1">
      <c r="A398" s="158" t="s">
        <v>149</v>
      </c>
      <c r="B398" s="131" t="s">
        <v>150</v>
      </c>
      <c r="C398" s="131">
        <v>2021</v>
      </c>
      <c r="D398" s="131">
        <v>2025</v>
      </c>
      <c r="E398" s="131"/>
      <c r="F398" s="70" t="s">
        <v>4</v>
      </c>
      <c r="G398" s="71">
        <f>H398+I398+J398+K398+L398+M398+N398+O398+P398+Q398+R398+S398+T398</f>
        <v>5000</v>
      </c>
      <c r="H398" s="71">
        <v>0</v>
      </c>
      <c r="I398" s="71">
        <f t="shared" ref="I398:T399" si="188">I399</f>
        <v>0</v>
      </c>
      <c r="J398" s="72">
        <f t="shared" si="188"/>
        <v>0</v>
      </c>
      <c r="K398" s="73">
        <f t="shared" si="188"/>
        <v>0</v>
      </c>
      <c r="L398" s="74">
        <f t="shared" si="188"/>
        <v>0</v>
      </c>
      <c r="M398" s="71">
        <f t="shared" si="188"/>
        <v>0</v>
      </c>
      <c r="N398" s="73">
        <f t="shared" si="188"/>
        <v>0</v>
      </c>
      <c r="O398" s="73">
        <f t="shared" si="188"/>
        <v>5000</v>
      </c>
      <c r="P398" s="73">
        <f t="shared" si="188"/>
        <v>0</v>
      </c>
      <c r="Q398" s="42">
        <f t="shared" si="188"/>
        <v>0</v>
      </c>
      <c r="R398" s="42">
        <f t="shared" si="188"/>
        <v>0</v>
      </c>
      <c r="S398" s="65">
        <f t="shared" si="188"/>
        <v>0</v>
      </c>
      <c r="T398" s="47">
        <f t="shared" si="188"/>
        <v>0</v>
      </c>
      <c r="U398" s="163" t="s">
        <v>45</v>
      </c>
      <c r="V398" s="155" t="s">
        <v>43</v>
      </c>
      <c r="W398" s="155">
        <v>0</v>
      </c>
      <c r="X398" s="140">
        <v>0</v>
      </c>
      <c r="Y398" s="155">
        <v>0</v>
      </c>
      <c r="Z398" s="140">
        <v>0</v>
      </c>
      <c r="AA398" s="140">
        <v>0</v>
      </c>
      <c r="AB398" s="131">
        <v>0</v>
      </c>
      <c r="AC398" s="137">
        <v>0</v>
      </c>
      <c r="AD398" s="137">
        <v>0</v>
      </c>
      <c r="AE398" s="131">
        <v>100</v>
      </c>
      <c r="AF398" s="137">
        <v>0</v>
      </c>
      <c r="AG398" s="131">
        <v>0</v>
      </c>
      <c r="AH398" s="131"/>
      <c r="AI398" s="66"/>
      <c r="AJ398" s="131"/>
    </row>
    <row r="399" spans="1:36" ht="51.75" thickBot="1">
      <c r="A399" s="159"/>
      <c r="B399" s="132"/>
      <c r="C399" s="132"/>
      <c r="D399" s="132"/>
      <c r="E399" s="132"/>
      <c r="F399" s="76" t="s">
        <v>5</v>
      </c>
      <c r="G399" s="71">
        <f t="shared" ref="G399:G400" si="189">H399+I399+J399+K399+L399+M399+N399+O399+P399+Q399+R399+S399+T399</f>
        <v>5000</v>
      </c>
      <c r="H399" s="77">
        <v>0</v>
      </c>
      <c r="I399" s="77">
        <v>0</v>
      </c>
      <c r="J399" s="78">
        <v>0</v>
      </c>
      <c r="K399" s="79">
        <v>0</v>
      </c>
      <c r="L399" s="80">
        <f t="shared" si="188"/>
        <v>0</v>
      </c>
      <c r="M399" s="77">
        <f t="shared" si="188"/>
        <v>0</v>
      </c>
      <c r="N399" s="79">
        <f t="shared" si="188"/>
        <v>0</v>
      </c>
      <c r="O399" s="79">
        <f t="shared" si="188"/>
        <v>5000</v>
      </c>
      <c r="P399" s="79">
        <f t="shared" si="188"/>
        <v>0</v>
      </c>
      <c r="Q399" s="50">
        <f t="shared" si="188"/>
        <v>0</v>
      </c>
      <c r="R399" s="50">
        <f t="shared" si="188"/>
        <v>0</v>
      </c>
      <c r="S399" s="52">
        <f t="shared" si="188"/>
        <v>0</v>
      </c>
      <c r="T399" s="54">
        <f t="shared" si="188"/>
        <v>0</v>
      </c>
      <c r="U399" s="164"/>
      <c r="V399" s="156"/>
      <c r="W399" s="156"/>
      <c r="X399" s="143"/>
      <c r="Y399" s="156"/>
      <c r="Z399" s="143"/>
      <c r="AA399" s="143"/>
      <c r="AB399" s="132"/>
      <c r="AC399" s="138"/>
      <c r="AD399" s="138"/>
      <c r="AE399" s="132"/>
      <c r="AF399" s="138"/>
      <c r="AG399" s="132"/>
      <c r="AH399" s="132"/>
      <c r="AI399" s="67"/>
      <c r="AJ399" s="132"/>
    </row>
    <row r="400" spans="1:36" ht="64.5" thickBot="1">
      <c r="A400" s="159"/>
      <c r="B400" s="132"/>
      <c r="C400" s="132"/>
      <c r="D400" s="132"/>
      <c r="E400" s="132"/>
      <c r="F400" s="76" t="s">
        <v>6</v>
      </c>
      <c r="G400" s="71">
        <f t="shared" si="189"/>
        <v>5000</v>
      </c>
      <c r="H400" s="77">
        <v>0</v>
      </c>
      <c r="I400" s="77">
        <v>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5000</v>
      </c>
      <c r="P400" s="79">
        <v>0</v>
      </c>
      <c r="Q400" s="50">
        <v>0</v>
      </c>
      <c r="R400" s="50">
        <v>0</v>
      </c>
      <c r="S400" s="52">
        <v>0</v>
      </c>
      <c r="T400" s="53">
        <v>0</v>
      </c>
      <c r="U400" s="164"/>
      <c r="V400" s="156"/>
      <c r="W400" s="156"/>
      <c r="X400" s="143"/>
      <c r="Y400" s="156"/>
      <c r="Z400" s="143"/>
      <c r="AA400" s="143"/>
      <c r="AB400" s="132"/>
      <c r="AC400" s="138"/>
      <c r="AD400" s="138"/>
      <c r="AE400" s="132"/>
      <c r="AF400" s="138"/>
      <c r="AG400" s="132"/>
      <c r="AH400" s="132"/>
      <c r="AI400" s="67"/>
      <c r="AJ400" s="132"/>
    </row>
    <row r="401" spans="1:36" ht="64.5" thickBot="1">
      <c r="A401" s="159"/>
      <c r="B401" s="132"/>
      <c r="C401" s="132"/>
      <c r="D401" s="132"/>
      <c r="E401" s="132"/>
      <c r="F401" s="76" t="s">
        <v>7</v>
      </c>
      <c r="G401" s="77"/>
      <c r="H401" s="77"/>
      <c r="I401" s="77"/>
      <c r="J401" s="78"/>
      <c r="K401" s="79"/>
      <c r="L401" s="80"/>
      <c r="M401" s="77"/>
      <c r="N401" s="79"/>
      <c r="O401" s="79"/>
      <c r="P401" s="79"/>
      <c r="Q401" s="50"/>
      <c r="R401" s="50"/>
      <c r="S401" s="52"/>
      <c r="T401" s="54"/>
      <c r="U401" s="164"/>
      <c r="V401" s="156"/>
      <c r="W401" s="156"/>
      <c r="X401" s="143"/>
      <c r="Y401" s="156"/>
      <c r="Z401" s="143"/>
      <c r="AA401" s="143"/>
      <c r="AB401" s="132"/>
      <c r="AC401" s="138"/>
      <c r="AD401" s="138"/>
      <c r="AE401" s="132"/>
      <c r="AF401" s="138"/>
      <c r="AG401" s="132"/>
      <c r="AH401" s="132"/>
      <c r="AI401" s="67"/>
      <c r="AJ401" s="132"/>
    </row>
    <row r="402" spans="1:36" ht="51.75" thickBot="1">
      <c r="A402" s="159"/>
      <c r="B402" s="132"/>
      <c r="C402" s="132"/>
      <c r="D402" s="132"/>
      <c r="E402" s="132"/>
      <c r="F402" s="76" t="s">
        <v>8</v>
      </c>
      <c r="G402" s="77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164"/>
      <c r="V402" s="156"/>
      <c r="W402" s="156"/>
      <c r="X402" s="143"/>
      <c r="Y402" s="156"/>
      <c r="Z402" s="143"/>
      <c r="AA402" s="143"/>
      <c r="AB402" s="132"/>
      <c r="AC402" s="138"/>
      <c r="AD402" s="138"/>
      <c r="AE402" s="132"/>
      <c r="AF402" s="138"/>
      <c r="AG402" s="132"/>
      <c r="AH402" s="132"/>
      <c r="AI402" s="67"/>
      <c r="AJ402" s="132"/>
    </row>
    <row r="403" spans="1:36" ht="26.25" thickBot="1">
      <c r="A403" s="160"/>
      <c r="B403" s="133"/>
      <c r="C403" s="133"/>
      <c r="D403" s="133"/>
      <c r="E403" s="133"/>
      <c r="F403" s="76" t="s">
        <v>9</v>
      </c>
      <c r="G403" s="77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165"/>
      <c r="V403" s="157"/>
      <c r="W403" s="157"/>
      <c r="X403" s="144"/>
      <c r="Y403" s="157"/>
      <c r="Z403" s="144"/>
      <c r="AA403" s="144"/>
      <c r="AB403" s="133"/>
      <c r="AC403" s="139"/>
      <c r="AD403" s="139"/>
      <c r="AE403" s="133"/>
      <c r="AF403" s="139"/>
      <c r="AG403" s="133"/>
      <c r="AH403" s="133"/>
      <c r="AI403" s="68"/>
      <c r="AJ403" s="133"/>
    </row>
    <row r="404" spans="1:36" ht="12.75" customHeight="1" thickBot="1">
      <c r="A404" s="158" t="s">
        <v>128</v>
      </c>
      <c r="B404" s="131" t="s">
        <v>69</v>
      </c>
      <c r="C404" s="131">
        <v>2015</v>
      </c>
      <c r="D404" s="131">
        <v>2025</v>
      </c>
      <c r="E404" s="131"/>
      <c r="F404" s="70" t="s">
        <v>4</v>
      </c>
      <c r="G404" s="71">
        <f>H404+I404+J404+K404+L404+M404+N404+O404+P404+Q404+R404+S404+T404</f>
        <v>1988899.98</v>
      </c>
      <c r="H404" s="71">
        <v>0</v>
      </c>
      <c r="I404" s="71">
        <f>I405</f>
        <v>1988899.98</v>
      </c>
      <c r="J404" s="72">
        <v>0</v>
      </c>
      <c r="K404" s="73">
        <v>0</v>
      </c>
      <c r="L404" s="74">
        <v>0</v>
      </c>
      <c r="M404" s="71">
        <v>0</v>
      </c>
      <c r="N404" s="73">
        <v>0</v>
      </c>
      <c r="O404" s="73">
        <v>0</v>
      </c>
      <c r="P404" s="73">
        <v>0</v>
      </c>
      <c r="Q404" s="42">
        <v>0</v>
      </c>
      <c r="R404" s="42">
        <v>0</v>
      </c>
      <c r="S404" s="65">
        <v>0</v>
      </c>
      <c r="T404" s="47">
        <v>0</v>
      </c>
      <c r="U404" s="152"/>
      <c r="V404" s="140"/>
      <c r="W404" s="155"/>
      <c r="X404" s="140"/>
      <c r="Y404" s="155"/>
      <c r="Z404" s="140"/>
      <c r="AA404" s="140"/>
      <c r="AB404" s="131"/>
      <c r="AC404" s="137"/>
      <c r="AD404" s="137"/>
      <c r="AE404" s="131"/>
      <c r="AF404" s="137"/>
      <c r="AG404" s="131">
        <v>0</v>
      </c>
      <c r="AH404" s="131"/>
      <c r="AI404" s="66"/>
      <c r="AJ404" s="131"/>
    </row>
    <row r="405" spans="1:36" ht="51.75" thickBot="1">
      <c r="A405" s="159"/>
      <c r="B405" s="132"/>
      <c r="C405" s="132"/>
      <c r="D405" s="132"/>
      <c r="E405" s="132"/>
      <c r="F405" s="76" t="s">
        <v>5</v>
      </c>
      <c r="G405" s="71">
        <f t="shared" ref="G405:G406" si="190">H405+I405+J405+K405+L405+M405+N405+O405+P405+Q405+R405+S405+T405</f>
        <v>1988899.98</v>
      </c>
      <c r="H405" s="77">
        <v>0</v>
      </c>
      <c r="I405" s="77">
        <f>I406</f>
        <v>1988899.98</v>
      </c>
      <c r="J405" s="78">
        <v>0</v>
      </c>
      <c r="K405" s="79">
        <v>0</v>
      </c>
      <c r="L405" s="80">
        <v>0</v>
      </c>
      <c r="M405" s="77">
        <v>0</v>
      </c>
      <c r="N405" s="79">
        <v>0</v>
      </c>
      <c r="O405" s="79">
        <v>0</v>
      </c>
      <c r="P405" s="79">
        <v>0</v>
      </c>
      <c r="Q405" s="50">
        <v>0</v>
      </c>
      <c r="R405" s="50">
        <v>0</v>
      </c>
      <c r="S405" s="52">
        <v>0</v>
      </c>
      <c r="T405" s="54">
        <v>0</v>
      </c>
      <c r="U405" s="153"/>
      <c r="V405" s="143"/>
      <c r="W405" s="156"/>
      <c r="X405" s="143"/>
      <c r="Y405" s="156"/>
      <c r="Z405" s="143"/>
      <c r="AA405" s="143"/>
      <c r="AB405" s="132"/>
      <c r="AC405" s="138"/>
      <c r="AD405" s="138"/>
      <c r="AE405" s="132"/>
      <c r="AF405" s="138"/>
      <c r="AG405" s="132"/>
      <c r="AH405" s="132"/>
      <c r="AI405" s="67"/>
      <c r="AJ405" s="132"/>
    </row>
    <row r="406" spans="1:36" ht="64.5" thickBot="1">
      <c r="A406" s="159"/>
      <c r="B406" s="132"/>
      <c r="C406" s="132"/>
      <c r="D406" s="132"/>
      <c r="E406" s="132"/>
      <c r="F406" s="76" t="s">
        <v>6</v>
      </c>
      <c r="G406" s="71">
        <f t="shared" si="190"/>
        <v>1988899.98</v>
      </c>
      <c r="H406" s="77">
        <v>0</v>
      </c>
      <c r="I406" s="77">
        <f>I412+I418+I422</f>
        <v>1988899.98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f>O412+O418+O424</f>
        <v>0</v>
      </c>
      <c r="P406" s="79">
        <v>0</v>
      </c>
      <c r="Q406" s="50">
        <v>0</v>
      </c>
      <c r="R406" s="50">
        <v>0</v>
      </c>
      <c r="S406" s="52">
        <v>0</v>
      </c>
      <c r="T406" s="53">
        <v>0</v>
      </c>
      <c r="U406" s="153"/>
      <c r="V406" s="143"/>
      <c r="W406" s="156"/>
      <c r="X406" s="143"/>
      <c r="Y406" s="156"/>
      <c r="Z406" s="143"/>
      <c r="AA406" s="143"/>
      <c r="AB406" s="132"/>
      <c r="AC406" s="138"/>
      <c r="AD406" s="138"/>
      <c r="AE406" s="132"/>
      <c r="AF406" s="138"/>
      <c r="AG406" s="132"/>
      <c r="AH406" s="132"/>
      <c r="AI406" s="67"/>
      <c r="AJ406" s="132"/>
    </row>
    <row r="407" spans="1:36" ht="64.5" thickBot="1">
      <c r="A407" s="159"/>
      <c r="B407" s="132"/>
      <c r="C407" s="132"/>
      <c r="D407" s="132"/>
      <c r="E407" s="132"/>
      <c r="F407" s="76" t="s">
        <v>7</v>
      </c>
      <c r="G407" s="77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153"/>
      <c r="V407" s="143"/>
      <c r="W407" s="156"/>
      <c r="X407" s="143"/>
      <c r="Y407" s="156"/>
      <c r="Z407" s="143"/>
      <c r="AA407" s="143"/>
      <c r="AB407" s="132"/>
      <c r="AC407" s="138"/>
      <c r="AD407" s="138"/>
      <c r="AE407" s="132"/>
      <c r="AF407" s="138"/>
      <c r="AG407" s="132"/>
      <c r="AH407" s="132"/>
      <c r="AI407" s="67"/>
      <c r="AJ407" s="132"/>
    </row>
    <row r="408" spans="1:36" ht="51.75" thickBot="1">
      <c r="A408" s="159"/>
      <c r="B408" s="132"/>
      <c r="C408" s="132"/>
      <c r="D408" s="132"/>
      <c r="E408" s="132"/>
      <c r="F408" s="76" t="s">
        <v>8</v>
      </c>
      <c r="G408" s="77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153"/>
      <c r="V408" s="143"/>
      <c r="W408" s="156"/>
      <c r="X408" s="143"/>
      <c r="Y408" s="156"/>
      <c r="Z408" s="143"/>
      <c r="AA408" s="143"/>
      <c r="AB408" s="132"/>
      <c r="AC408" s="138"/>
      <c r="AD408" s="138"/>
      <c r="AE408" s="132"/>
      <c r="AF408" s="138"/>
      <c r="AG408" s="132"/>
      <c r="AH408" s="132"/>
      <c r="AI408" s="67"/>
      <c r="AJ408" s="132"/>
    </row>
    <row r="409" spans="1:36" ht="26.25" thickBot="1">
      <c r="A409" s="160"/>
      <c r="B409" s="133"/>
      <c r="C409" s="133"/>
      <c r="D409" s="133"/>
      <c r="E409" s="133"/>
      <c r="F409" s="76" t="s">
        <v>9</v>
      </c>
      <c r="G409" s="77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154"/>
      <c r="V409" s="144"/>
      <c r="W409" s="157"/>
      <c r="X409" s="144"/>
      <c r="Y409" s="157"/>
      <c r="Z409" s="144"/>
      <c r="AA409" s="144"/>
      <c r="AB409" s="133"/>
      <c r="AC409" s="139"/>
      <c r="AD409" s="139"/>
      <c r="AE409" s="133"/>
      <c r="AF409" s="139"/>
      <c r="AG409" s="133"/>
      <c r="AH409" s="133"/>
      <c r="AI409" s="68"/>
      <c r="AJ409" s="133"/>
    </row>
    <row r="410" spans="1:36" ht="12.75" customHeight="1" thickBot="1">
      <c r="A410" s="158" t="s">
        <v>129</v>
      </c>
      <c r="B410" s="131" t="s">
        <v>70</v>
      </c>
      <c r="C410" s="131">
        <v>2015</v>
      </c>
      <c r="D410" s="131">
        <v>2025</v>
      </c>
      <c r="E410" s="131"/>
      <c r="F410" s="70" t="s">
        <v>4</v>
      </c>
      <c r="G410" s="71">
        <f>H410+I410+J410+K410+L410+M410+N410+O410+P410+Q410+R410+S410+T410</f>
        <v>328048</v>
      </c>
      <c r="H410" s="71">
        <v>0</v>
      </c>
      <c r="I410" s="71">
        <v>328048</v>
      </c>
      <c r="J410" s="72">
        <v>0</v>
      </c>
      <c r="K410" s="73">
        <v>0</v>
      </c>
      <c r="L410" s="74">
        <v>0</v>
      </c>
      <c r="M410" s="71">
        <v>0</v>
      </c>
      <c r="N410" s="73">
        <v>0</v>
      </c>
      <c r="O410" s="73">
        <v>0</v>
      </c>
      <c r="P410" s="73">
        <v>0</v>
      </c>
      <c r="Q410" s="42">
        <v>0</v>
      </c>
      <c r="R410" s="42">
        <v>0</v>
      </c>
      <c r="S410" s="65">
        <v>0</v>
      </c>
      <c r="T410" s="47">
        <v>0</v>
      </c>
      <c r="U410" s="163" t="s">
        <v>45</v>
      </c>
      <c r="V410" s="155" t="s">
        <v>43</v>
      </c>
      <c r="W410" s="155">
        <v>100</v>
      </c>
      <c r="X410" s="140">
        <v>0</v>
      </c>
      <c r="Y410" s="131">
        <v>100</v>
      </c>
      <c r="Z410" s="140">
        <v>0</v>
      </c>
      <c r="AA410" s="140">
        <v>0</v>
      </c>
      <c r="AB410" s="131">
        <v>0</v>
      </c>
      <c r="AC410" s="137">
        <v>0</v>
      </c>
      <c r="AD410" s="137">
        <v>0</v>
      </c>
      <c r="AE410" s="131">
        <v>0</v>
      </c>
      <c r="AF410" s="137">
        <v>0</v>
      </c>
      <c r="AG410" s="131">
        <v>0</v>
      </c>
      <c r="AH410" s="131"/>
      <c r="AI410" s="66"/>
      <c r="AJ410" s="131"/>
    </row>
    <row r="411" spans="1:36" ht="51.75" thickBot="1">
      <c r="A411" s="159"/>
      <c r="B411" s="132"/>
      <c r="C411" s="132"/>
      <c r="D411" s="132"/>
      <c r="E411" s="132"/>
      <c r="F411" s="76" t="s">
        <v>5</v>
      </c>
      <c r="G411" s="71">
        <f t="shared" ref="G411:G412" si="191">H411+I411+J411+K411+L411+M411+N411+O411+P411+Q411+R411+S411+T411</f>
        <v>328048</v>
      </c>
      <c r="H411" s="77">
        <v>0</v>
      </c>
      <c r="I411" s="77">
        <v>328048</v>
      </c>
      <c r="J411" s="78">
        <v>0</v>
      </c>
      <c r="K411" s="79">
        <v>0</v>
      </c>
      <c r="L411" s="80">
        <v>0</v>
      </c>
      <c r="M411" s="77">
        <v>0</v>
      </c>
      <c r="N411" s="79">
        <v>0</v>
      </c>
      <c r="O411" s="79">
        <v>0</v>
      </c>
      <c r="P411" s="79">
        <v>0</v>
      </c>
      <c r="Q411" s="50">
        <v>0</v>
      </c>
      <c r="R411" s="50">
        <v>0</v>
      </c>
      <c r="S411" s="52">
        <v>0</v>
      </c>
      <c r="T411" s="54">
        <v>0</v>
      </c>
      <c r="U411" s="164"/>
      <c r="V411" s="156"/>
      <c r="W411" s="156"/>
      <c r="X411" s="143"/>
      <c r="Y411" s="132"/>
      <c r="Z411" s="143"/>
      <c r="AA411" s="143"/>
      <c r="AB411" s="132"/>
      <c r="AC411" s="138"/>
      <c r="AD411" s="138"/>
      <c r="AE411" s="132"/>
      <c r="AF411" s="138"/>
      <c r="AG411" s="132"/>
      <c r="AH411" s="132"/>
      <c r="AI411" s="67"/>
      <c r="AJ411" s="132"/>
    </row>
    <row r="412" spans="1:36" ht="64.5" thickBot="1">
      <c r="A412" s="159"/>
      <c r="B412" s="132"/>
      <c r="C412" s="132"/>
      <c r="D412" s="132"/>
      <c r="E412" s="132"/>
      <c r="F412" s="76" t="s">
        <v>6</v>
      </c>
      <c r="G412" s="71">
        <f t="shared" si="191"/>
        <v>328048</v>
      </c>
      <c r="H412" s="77">
        <v>0</v>
      </c>
      <c r="I412" s="77">
        <v>328048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v>0</v>
      </c>
      <c r="P412" s="79">
        <v>0</v>
      </c>
      <c r="Q412" s="50">
        <v>0</v>
      </c>
      <c r="R412" s="50">
        <v>0</v>
      </c>
      <c r="S412" s="52">
        <v>0</v>
      </c>
      <c r="T412" s="53">
        <v>0</v>
      </c>
      <c r="U412" s="164"/>
      <c r="V412" s="156"/>
      <c r="W412" s="156"/>
      <c r="X412" s="143"/>
      <c r="Y412" s="132"/>
      <c r="Z412" s="143"/>
      <c r="AA412" s="143"/>
      <c r="AB412" s="132"/>
      <c r="AC412" s="138"/>
      <c r="AD412" s="138"/>
      <c r="AE412" s="132"/>
      <c r="AF412" s="138"/>
      <c r="AG412" s="132"/>
      <c r="AH412" s="132"/>
      <c r="AI412" s="67"/>
      <c r="AJ412" s="132"/>
    </row>
    <row r="413" spans="1:36" ht="64.5" thickBot="1">
      <c r="A413" s="159"/>
      <c r="B413" s="132"/>
      <c r="C413" s="132"/>
      <c r="D413" s="132"/>
      <c r="E413" s="132"/>
      <c r="F413" s="76" t="s">
        <v>7</v>
      </c>
      <c r="G413" s="77"/>
      <c r="H413" s="77"/>
      <c r="I413" s="77"/>
      <c r="J413" s="78"/>
      <c r="K413" s="79"/>
      <c r="L413" s="80"/>
      <c r="M413" s="77"/>
      <c r="N413" s="79"/>
      <c r="O413" s="79"/>
      <c r="P413" s="79"/>
      <c r="Q413" s="50"/>
      <c r="R413" s="50"/>
      <c r="S413" s="52"/>
      <c r="T413" s="54"/>
      <c r="U413" s="164"/>
      <c r="V413" s="156"/>
      <c r="W413" s="156"/>
      <c r="X413" s="143"/>
      <c r="Y413" s="132"/>
      <c r="Z413" s="143"/>
      <c r="AA413" s="143"/>
      <c r="AB413" s="132"/>
      <c r="AC413" s="138"/>
      <c r="AD413" s="138"/>
      <c r="AE413" s="132"/>
      <c r="AF413" s="138"/>
      <c r="AG413" s="132"/>
      <c r="AH413" s="132"/>
      <c r="AI413" s="67"/>
      <c r="AJ413" s="132"/>
    </row>
    <row r="414" spans="1:36" ht="51.75" thickBot="1">
      <c r="A414" s="159"/>
      <c r="B414" s="132"/>
      <c r="C414" s="132"/>
      <c r="D414" s="132"/>
      <c r="E414" s="132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164"/>
      <c r="V414" s="156"/>
      <c r="W414" s="156"/>
      <c r="X414" s="143"/>
      <c r="Y414" s="132"/>
      <c r="Z414" s="143"/>
      <c r="AA414" s="143"/>
      <c r="AB414" s="132"/>
      <c r="AC414" s="138"/>
      <c r="AD414" s="138"/>
      <c r="AE414" s="132"/>
      <c r="AF414" s="138"/>
      <c r="AG414" s="132"/>
      <c r="AH414" s="132"/>
      <c r="AI414" s="67"/>
      <c r="AJ414" s="132"/>
    </row>
    <row r="415" spans="1:36" ht="26.25" thickBot="1">
      <c r="A415" s="160"/>
      <c r="B415" s="133"/>
      <c r="C415" s="133"/>
      <c r="D415" s="133"/>
      <c r="E415" s="133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165"/>
      <c r="V415" s="157"/>
      <c r="W415" s="157"/>
      <c r="X415" s="144"/>
      <c r="Y415" s="133"/>
      <c r="Z415" s="144"/>
      <c r="AA415" s="144"/>
      <c r="AB415" s="133"/>
      <c r="AC415" s="139"/>
      <c r="AD415" s="139"/>
      <c r="AE415" s="133"/>
      <c r="AF415" s="139"/>
      <c r="AG415" s="133"/>
      <c r="AH415" s="133"/>
      <c r="AI415" s="68"/>
      <c r="AJ415" s="133"/>
    </row>
    <row r="416" spans="1:36" ht="12.75" customHeight="1" thickBot="1">
      <c r="A416" s="158" t="s">
        <v>130</v>
      </c>
      <c r="B416" s="131" t="s">
        <v>71</v>
      </c>
      <c r="C416" s="131">
        <v>2015</v>
      </c>
      <c r="D416" s="131">
        <v>2025</v>
      </c>
      <c r="E416" s="131"/>
      <c r="F416" s="70" t="s">
        <v>4</v>
      </c>
      <c r="G416" s="71">
        <f>H416+I416+J416+K416+L416+M416+N416+O416+P416+Q416+R416+S416+T416</f>
        <v>1627655.48</v>
      </c>
      <c r="H416" s="71">
        <v>0</v>
      </c>
      <c r="I416" s="71">
        <f>I417</f>
        <v>1627655.48</v>
      </c>
      <c r="J416" s="72">
        <v>0</v>
      </c>
      <c r="K416" s="73">
        <v>0</v>
      </c>
      <c r="L416" s="74">
        <v>0</v>
      </c>
      <c r="M416" s="71">
        <v>0</v>
      </c>
      <c r="N416" s="73">
        <v>0</v>
      </c>
      <c r="O416" s="73">
        <v>0</v>
      </c>
      <c r="P416" s="73">
        <v>0</v>
      </c>
      <c r="Q416" s="42">
        <v>0</v>
      </c>
      <c r="R416" s="42">
        <v>0</v>
      </c>
      <c r="S416" s="65">
        <v>0</v>
      </c>
      <c r="T416" s="47">
        <f>T417</f>
        <v>0</v>
      </c>
      <c r="U416" s="163" t="s">
        <v>45</v>
      </c>
      <c r="V416" s="155" t="s">
        <v>43</v>
      </c>
      <c r="W416" s="155">
        <v>100</v>
      </c>
      <c r="X416" s="140">
        <v>0</v>
      </c>
      <c r="Y416" s="155">
        <v>100</v>
      </c>
      <c r="Z416" s="140">
        <v>0</v>
      </c>
      <c r="AA416" s="140">
        <v>0</v>
      </c>
      <c r="AB416" s="131">
        <v>0</v>
      </c>
      <c r="AC416" s="137">
        <v>0</v>
      </c>
      <c r="AD416" s="137">
        <v>0</v>
      </c>
      <c r="AE416" s="131">
        <v>0</v>
      </c>
      <c r="AF416" s="137">
        <v>0</v>
      </c>
      <c r="AG416" s="131">
        <v>0</v>
      </c>
      <c r="AH416" s="131"/>
      <c r="AI416" s="66"/>
      <c r="AJ416" s="131"/>
    </row>
    <row r="417" spans="1:36" ht="51.75" thickBot="1">
      <c r="A417" s="159"/>
      <c r="B417" s="132"/>
      <c r="C417" s="132"/>
      <c r="D417" s="132"/>
      <c r="E417" s="132"/>
      <c r="F417" s="76" t="s">
        <v>5</v>
      </c>
      <c r="G417" s="71">
        <f t="shared" ref="G417:G418" si="192">H417+I417+J417+K417+L417+M417+N417+O417+P417+Q417+R417+S417+T417</f>
        <v>1627655.48</v>
      </c>
      <c r="H417" s="77">
        <v>0</v>
      </c>
      <c r="I417" s="77">
        <f>I418</f>
        <v>1627655.48</v>
      </c>
      <c r="J417" s="78">
        <v>0</v>
      </c>
      <c r="K417" s="79">
        <v>0</v>
      </c>
      <c r="L417" s="80">
        <v>0</v>
      </c>
      <c r="M417" s="77">
        <v>0</v>
      </c>
      <c r="N417" s="79">
        <v>0</v>
      </c>
      <c r="O417" s="79">
        <v>0</v>
      </c>
      <c r="P417" s="79">
        <v>0</v>
      </c>
      <c r="Q417" s="50">
        <v>0</v>
      </c>
      <c r="R417" s="50">
        <v>0</v>
      </c>
      <c r="S417" s="52">
        <v>0</v>
      </c>
      <c r="T417" s="54">
        <f>T418</f>
        <v>0</v>
      </c>
      <c r="U417" s="164"/>
      <c r="V417" s="156"/>
      <c r="W417" s="156"/>
      <c r="X417" s="143"/>
      <c r="Y417" s="156"/>
      <c r="Z417" s="143"/>
      <c r="AA417" s="143"/>
      <c r="AB417" s="132"/>
      <c r="AC417" s="138"/>
      <c r="AD417" s="138"/>
      <c r="AE417" s="132"/>
      <c r="AF417" s="138"/>
      <c r="AG417" s="132"/>
      <c r="AH417" s="132"/>
      <c r="AI417" s="67"/>
      <c r="AJ417" s="132"/>
    </row>
    <row r="418" spans="1:36" ht="64.5" thickBot="1">
      <c r="A418" s="159"/>
      <c r="B418" s="132"/>
      <c r="C418" s="132"/>
      <c r="D418" s="132"/>
      <c r="E418" s="132"/>
      <c r="F418" s="76" t="s">
        <v>6</v>
      </c>
      <c r="G418" s="71">
        <f t="shared" si="192"/>
        <v>1627655.48</v>
      </c>
      <c r="H418" s="77">
        <v>0</v>
      </c>
      <c r="I418" s="77">
        <v>1627655.48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0</v>
      </c>
      <c r="P418" s="79">
        <v>0</v>
      </c>
      <c r="Q418" s="50">
        <v>0</v>
      </c>
      <c r="R418" s="50">
        <v>0</v>
      </c>
      <c r="S418" s="52">
        <v>0</v>
      </c>
      <c r="T418" s="54">
        <v>0</v>
      </c>
      <c r="U418" s="164"/>
      <c r="V418" s="156"/>
      <c r="W418" s="156"/>
      <c r="X418" s="143"/>
      <c r="Y418" s="156"/>
      <c r="Z418" s="143"/>
      <c r="AA418" s="143"/>
      <c r="AB418" s="132"/>
      <c r="AC418" s="138"/>
      <c r="AD418" s="138"/>
      <c r="AE418" s="132"/>
      <c r="AF418" s="138"/>
      <c r="AG418" s="132"/>
      <c r="AH418" s="132"/>
      <c r="AI418" s="67"/>
      <c r="AJ418" s="132"/>
    </row>
    <row r="419" spans="1:36" ht="64.5" thickBot="1">
      <c r="A419" s="159"/>
      <c r="B419" s="132"/>
      <c r="C419" s="132"/>
      <c r="D419" s="132"/>
      <c r="E419" s="132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164"/>
      <c r="V419" s="156"/>
      <c r="W419" s="156"/>
      <c r="X419" s="143"/>
      <c r="Y419" s="156"/>
      <c r="Z419" s="143"/>
      <c r="AA419" s="143"/>
      <c r="AB419" s="132"/>
      <c r="AC419" s="138"/>
      <c r="AD419" s="138"/>
      <c r="AE419" s="132"/>
      <c r="AF419" s="138"/>
      <c r="AG419" s="132"/>
      <c r="AH419" s="132"/>
      <c r="AI419" s="67"/>
      <c r="AJ419" s="132"/>
    </row>
    <row r="420" spans="1:36" ht="51.75" thickBot="1">
      <c r="A420" s="159"/>
      <c r="B420" s="132"/>
      <c r="C420" s="132"/>
      <c r="D420" s="132"/>
      <c r="E420" s="132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164"/>
      <c r="V420" s="156"/>
      <c r="W420" s="156"/>
      <c r="X420" s="143"/>
      <c r="Y420" s="156"/>
      <c r="Z420" s="143"/>
      <c r="AA420" s="143"/>
      <c r="AB420" s="132"/>
      <c r="AC420" s="138"/>
      <c r="AD420" s="138"/>
      <c r="AE420" s="132"/>
      <c r="AF420" s="138"/>
      <c r="AG420" s="132"/>
      <c r="AH420" s="132"/>
      <c r="AI420" s="67"/>
      <c r="AJ420" s="132"/>
    </row>
    <row r="421" spans="1:36" ht="26.25" thickBot="1">
      <c r="A421" s="160"/>
      <c r="B421" s="133"/>
      <c r="C421" s="133"/>
      <c r="D421" s="133"/>
      <c r="E421" s="133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165"/>
      <c r="V421" s="157"/>
      <c r="W421" s="157"/>
      <c r="X421" s="144"/>
      <c r="Y421" s="157"/>
      <c r="Z421" s="144"/>
      <c r="AA421" s="144"/>
      <c r="AB421" s="133"/>
      <c r="AC421" s="139"/>
      <c r="AD421" s="139"/>
      <c r="AE421" s="133"/>
      <c r="AF421" s="139"/>
      <c r="AG421" s="133"/>
      <c r="AH421" s="133"/>
      <c r="AI421" s="68"/>
      <c r="AJ421" s="133"/>
    </row>
    <row r="422" spans="1:36" ht="12.75" customHeight="1" thickBot="1">
      <c r="A422" s="158" t="s">
        <v>134</v>
      </c>
      <c r="B422" s="131" t="s">
        <v>68</v>
      </c>
      <c r="C422" s="131">
        <v>2015</v>
      </c>
      <c r="D422" s="131">
        <v>2025</v>
      </c>
      <c r="E422" s="131"/>
      <c r="F422" s="70" t="s">
        <v>4</v>
      </c>
      <c r="G422" s="71">
        <f>H422+I422+J422+K422+L422+M422+N422+O422+P422+Q422+R422+S422+T422</f>
        <v>33196.5</v>
      </c>
      <c r="H422" s="71">
        <v>0</v>
      </c>
      <c r="I422" s="71">
        <f>I423</f>
        <v>33196.5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f>T423</f>
        <v>0</v>
      </c>
      <c r="U422" s="163" t="s">
        <v>45</v>
      </c>
      <c r="V422" s="155" t="s">
        <v>43</v>
      </c>
      <c r="W422" s="155">
        <v>100</v>
      </c>
      <c r="X422" s="140">
        <v>0</v>
      </c>
      <c r="Y422" s="131">
        <v>100</v>
      </c>
      <c r="Z422" s="140">
        <v>0</v>
      </c>
      <c r="AA422" s="140">
        <v>0</v>
      </c>
      <c r="AB422" s="131">
        <v>0</v>
      </c>
      <c r="AC422" s="137">
        <v>0</v>
      </c>
      <c r="AD422" s="137">
        <v>0</v>
      </c>
      <c r="AE422" s="131">
        <v>0</v>
      </c>
      <c r="AF422" s="137">
        <v>0</v>
      </c>
      <c r="AG422" s="131">
        <v>0</v>
      </c>
      <c r="AH422" s="131"/>
      <c r="AI422" s="66"/>
      <c r="AJ422" s="131"/>
    </row>
    <row r="423" spans="1:36" ht="51.75" thickBot="1">
      <c r="A423" s="159"/>
      <c r="B423" s="132"/>
      <c r="C423" s="132"/>
      <c r="D423" s="132"/>
      <c r="E423" s="132"/>
      <c r="F423" s="76" t="s">
        <v>5</v>
      </c>
      <c r="G423" s="71">
        <f t="shared" ref="G423:G424" si="193">H423+I423+J423+K423+L423+M423+N423+O423+P423+Q423+R423+S423+T423</f>
        <v>33196.5</v>
      </c>
      <c r="H423" s="77">
        <v>0</v>
      </c>
      <c r="I423" s="77">
        <f>I424</f>
        <v>33196.5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f>T424</f>
        <v>0</v>
      </c>
      <c r="U423" s="164"/>
      <c r="V423" s="156"/>
      <c r="W423" s="156"/>
      <c r="X423" s="143"/>
      <c r="Y423" s="132"/>
      <c r="Z423" s="143"/>
      <c r="AA423" s="143"/>
      <c r="AB423" s="132"/>
      <c r="AC423" s="138"/>
      <c r="AD423" s="138"/>
      <c r="AE423" s="132"/>
      <c r="AF423" s="138"/>
      <c r="AG423" s="132"/>
      <c r="AH423" s="132"/>
      <c r="AI423" s="67"/>
      <c r="AJ423" s="132"/>
    </row>
    <row r="424" spans="1:36" ht="64.5" thickBot="1">
      <c r="A424" s="159"/>
      <c r="B424" s="132"/>
      <c r="C424" s="132"/>
      <c r="D424" s="132"/>
      <c r="E424" s="132"/>
      <c r="F424" s="76" t="s">
        <v>6</v>
      </c>
      <c r="G424" s="71">
        <f t="shared" si="193"/>
        <v>33196.5</v>
      </c>
      <c r="H424" s="77">
        <v>0</v>
      </c>
      <c r="I424" s="77">
        <v>33196.5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v>0</v>
      </c>
      <c r="P424" s="79">
        <v>0</v>
      </c>
      <c r="Q424" s="50">
        <v>0</v>
      </c>
      <c r="R424" s="50">
        <v>0</v>
      </c>
      <c r="S424" s="52">
        <v>0</v>
      </c>
      <c r="T424" s="54">
        <v>0</v>
      </c>
      <c r="U424" s="164"/>
      <c r="V424" s="156"/>
      <c r="W424" s="156"/>
      <c r="X424" s="143"/>
      <c r="Y424" s="132"/>
      <c r="Z424" s="143"/>
      <c r="AA424" s="143"/>
      <c r="AB424" s="132"/>
      <c r="AC424" s="138"/>
      <c r="AD424" s="138"/>
      <c r="AE424" s="132"/>
      <c r="AF424" s="138"/>
      <c r="AG424" s="132"/>
      <c r="AH424" s="132"/>
      <c r="AI424" s="67"/>
      <c r="AJ424" s="132"/>
    </row>
    <row r="425" spans="1:36" ht="64.5" thickBot="1">
      <c r="A425" s="159"/>
      <c r="B425" s="132"/>
      <c r="C425" s="132"/>
      <c r="D425" s="132"/>
      <c r="E425" s="132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164"/>
      <c r="V425" s="156"/>
      <c r="W425" s="156"/>
      <c r="X425" s="143"/>
      <c r="Y425" s="132"/>
      <c r="Z425" s="143"/>
      <c r="AA425" s="143"/>
      <c r="AB425" s="132"/>
      <c r="AC425" s="138"/>
      <c r="AD425" s="138"/>
      <c r="AE425" s="132"/>
      <c r="AF425" s="138"/>
      <c r="AG425" s="132"/>
      <c r="AH425" s="132"/>
      <c r="AI425" s="67"/>
      <c r="AJ425" s="132"/>
    </row>
    <row r="426" spans="1:36" ht="51.75" thickBot="1">
      <c r="A426" s="159"/>
      <c r="B426" s="132"/>
      <c r="C426" s="132"/>
      <c r="D426" s="132"/>
      <c r="E426" s="132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164"/>
      <c r="V426" s="156"/>
      <c r="W426" s="156"/>
      <c r="X426" s="143"/>
      <c r="Y426" s="132"/>
      <c r="Z426" s="143"/>
      <c r="AA426" s="143"/>
      <c r="AB426" s="132"/>
      <c r="AC426" s="138"/>
      <c r="AD426" s="138"/>
      <c r="AE426" s="132"/>
      <c r="AF426" s="138"/>
      <c r="AG426" s="132"/>
      <c r="AH426" s="132"/>
      <c r="AI426" s="67"/>
      <c r="AJ426" s="132"/>
    </row>
    <row r="427" spans="1:36" ht="26.25" thickBot="1">
      <c r="A427" s="160"/>
      <c r="B427" s="133"/>
      <c r="C427" s="133"/>
      <c r="D427" s="133"/>
      <c r="E427" s="133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165"/>
      <c r="V427" s="157"/>
      <c r="W427" s="157"/>
      <c r="X427" s="144"/>
      <c r="Y427" s="133"/>
      <c r="Z427" s="144"/>
      <c r="AA427" s="144"/>
      <c r="AB427" s="133"/>
      <c r="AC427" s="139"/>
      <c r="AD427" s="139"/>
      <c r="AE427" s="133"/>
      <c r="AF427" s="139"/>
      <c r="AG427" s="133"/>
      <c r="AH427" s="133"/>
      <c r="AI427" s="68"/>
      <c r="AJ427" s="133"/>
    </row>
    <row r="428" spans="1:36" ht="13.5" thickBot="1">
      <c r="A428" s="158" t="s">
        <v>131</v>
      </c>
      <c r="B428" s="131" t="s">
        <v>63</v>
      </c>
      <c r="C428" s="131">
        <v>2015</v>
      </c>
      <c r="D428" s="131">
        <v>2025</v>
      </c>
      <c r="E428" s="131"/>
      <c r="F428" s="70" t="s">
        <v>4</v>
      </c>
      <c r="G428" s="71">
        <f>H428+I428+J428+K428+L428+M428+N428+O428+P428+Q428+R428+S428+T428</f>
        <v>276388.14</v>
      </c>
      <c r="H428" s="71">
        <v>0</v>
      </c>
      <c r="I428" s="71">
        <v>0</v>
      </c>
      <c r="J428" s="72">
        <f>J429</f>
        <v>148561.94</v>
      </c>
      <c r="K428" s="73">
        <f>K429</f>
        <v>31224.59</v>
      </c>
      <c r="L428" s="74">
        <f>L434</f>
        <v>45963.11</v>
      </c>
      <c r="M428" s="71">
        <v>0</v>
      </c>
      <c r="N428" s="73">
        <f>N429</f>
        <v>50638.5</v>
      </c>
      <c r="O428" s="73">
        <f>O429</f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f>T429</f>
        <v>0</v>
      </c>
      <c r="U428" s="152"/>
      <c r="V428" s="140"/>
      <c r="W428" s="155"/>
      <c r="X428" s="140"/>
      <c r="Y428" s="155"/>
      <c r="Z428" s="140"/>
      <c r="AA428" s="140"/>
      <c r="AB428" s="131"/>
      <c r="AC428" s="137"/>
      <c r="AD428" s="137"/>
      <c r="AE428" s="131"/>
      <c r="AF428" s="137"/>
      <c r="AG428" s="131">
        <v>0</v>
      </c>
      <c r="AH428" s="131"/>
      <c r="AI428" s="66"/>
      <c r="AJ428" s="131"/>
    </row>
    <row r="429" spans="1:36" ht="51.75" thickBot="1">
      <c r="A429" s="159"/>
      <c r="B429" s="132"/>
      <c r="C429" s="132"/>
      <c r="D429" s="132"/>
      <c r="E429" s="132"/>
      <c r="F429" s="76" t="s">
        <v>5</v>
      </c>
      <c r="G429" s="71">
        <f t="shared" ref="G429:G430" si="194">H429+I429+J429+K429+L429+M429+N429+O429+P429+Q429+R429+S429+T429</f>
        <v>276388.14</v>
      </c>
      <c r="H429" s="77">
        <v>0</v>
      </c>
      <c r="I429" s="77">
        <v>0</v>
      </c>
      <c r="J429" s="78">
        <f>J430</f>
        <v>148561.94</v>
      </c>
      <c r="K429" s="79">
        <f>K430</f>
        <v>31224.59</v>
      </c>
      <c r="L429" s="80">
        <f>L435</f>
        <v>45963.11</v>
      </c>
      <c r="M429" s="77">
        <v>0</v>
      </c>
      <c r="N429" s="79">
        <f>N435</f>
        <v>50638.5</v>
      </c>
      <c r="O429" s="79">
        <f>O430</f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f>T430</f>
        <v>0</v>
      </c>
      <c r="U429" s="153"/>
      <c r="V429" s="143"/>
      <c r="W429" s="156"/>
      <c r="X429" s="143"/>
      <c r="Y429" s="156"/>
      <c r="Z429" s="143"/>
      <c r="AA429" s="143"/>
      <c r="AB429" s="132"/>
      <c r="AC429" s="138"/>
      <c r="AD429" s="138"/>
      <c r="AE429" s="132"/>
      <c r="AF429" s="138"/>
      <c r="AG429" s="132"/>
      <c r="AH429" s="132"/>
      <c r="AI429" s="67"/>
      <c r="AJ429" s="132"/>
    </row>
    <row r="430" spans="1:36" ht="64.5" thickBot="1">
      <c r="A430" s="159"/>
      <c r="B430" s="132"/>
      <c r="C430" s="132"/>
      <c r="D430" s="132"/>
      <c r="E430" s="132"/>
      <c r="F430" s="76" t="s">
        <v>6</v>
      </c>
      <c r="G430" s="71">
        <f t="shared" si="194"/>
        <v>276388.14</v>
      </c>
      <c r="H430" s="77">
        <v>0</v>
      </c>
      <c r="I430" s="77">
        <v>0</v>
      </c>
      <c r="J430" s="78">
        <v>148561.94</v>
      </c>
      <c r="K430" s="79">
        <v>31224.59</v>
      </c>
      <c r="L430" s="80">
        <f>L436</f>
        <v>45963.11</v>
      </c>
      <c r="M430" s="77">
        <v>0</v>
      </c>
      <c r="N430" s="79">
        <f>N436</f>
        <v>50638.5</v>
      </c>
      <c r="O430" s="79">
        <f>O436</f>
        <v>0</v>
      </c>
      <c r="P430" s="79">
        <v>0</v>
      </c>
      <c r="Q430" s="50">
        <v>0</v>
      </c>
      <c r="R430" s="50">
        <v>0</v>
      </c>
      <c r="S430" s="52">
        <v>0</v>
      </c>
      <c r="T430" s="54">
        <v>0</v>
      </c>
      <c r="U430" s="153"/>
      <c r="V430" s="143"/>
      <c r="W430" s="156"/>
      <c r="X430" s="143"/>
      <c r="Y430" s="156"/>
      <c r="Z430" s="143"/>
      <c r="AA430" s="143"/>
      <c r="AB430" s="132"/>
      <c r="AC430" s="138"/>
      <c r="AD430" s="138"/>
      <c r="AE430" s="132"/>
      <c r="AF430" s="138"/>
      <c r="AG430" s="132"/>
      <c r="AH430" s="132"/>
      <c r="AI430" s="67"/>
      <c r="AJ430" s="132"/>
    </row>
    <row r="431" spans="1:36" ht="64.5" thickBot="1">
      <c r="A431" s="159"/>
      <c r="B431" s="132"/>
      <c r="C431" s="132"/>
      <c r="D431" s="132"/>
      <c r="E431" s="132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153"/>
      <c r="V431" s="143"/>
      <c r="W431" s="156"/>
      <c r="X431" s="143"/>
      <c r="Y431" s="156"/>
      <c r="Z431" s="143"/>
      <c r="AA431" s="143"/>
      <c r="AB431" s="132"/>
      <c r="AC431" s="138"/>
      <c r="AD431" s="138"/>
      <c r="AE431" s="132"/>
      <c r="AF431" s="138"/>
      <c r="AG431" s="132"/>
      <c r="AH431" s="132"/>
      <c r="AI431" s="67"/>
      <c r="AJ431" s="132"/>
    </row>
    <row r="432" spans="1:36" ht="51.75" thickBot="1">
      <c r="A432" s="159"/>
      <c r="B432" s="132"/>
      <c r="C432" s="132"/>
      <c r="D432" s="132"/>
      <c r="E432" s="132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153"/>
      <c r="V432" s="143"/>
      <c r="W432" s="156"/>
      <c r="X432" s="143"/>
      <c r="Y432" s="156"/>
      <c r="Z432" s="143"/>
      <c r="AA432" s="143"/>
      <c r="AB432" s="132"/>
      <c r="AC432" s="138"/>
      <c r="AD432" s="138"/>
      <c r="AE432" s="132"/>
      <c r="AF432" s="138"/>
      <c r="AG432" s="132"/>
      <c r="AH432" s="132"/>
      <c r="AI432" s="67"/>
      <c r="AJ432" s="132"/>
    </row>
    <row r="433" spans="1:36" ht="26.25" thickBot="1">
      <c r="A433" s="160"/>
      <c r="B433" s="133"/>
      <c r="C433" s="133"/>
      <c r="D433" s="133"/>
      <c r="E433" s="133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154"/>
      <c r="V433" s="144"/>
      <c r="W433" s="157"/>
      <c r="X433" s="144"/>
      <c r="Y433" s="157"/>
      <c r="Z433" s="144"/>
      <c r="AA433" s="144"/>
      <c r="AB433" s="133"/>
      <c r="AC433" s="139"/>
      <c r="AD433" s="139"/>
      <c r="AE433" s="133"/>
      <c r="AF433" s="139"/>
      <c r="AG433" s="133"/>
      <c r="AH433" s="133"/>
      <c r="AI433" s="68"/>
      <c r="AJ433" s="133"/>
    </row>
    <row r="434" spans="1:36" ht="12.75" customHeight="1" thickBot="1">
      <c r="A434" s="158" t="s">
        <v>133</v>
      </c>
      <c r="B434" s="131" t="s">
        <v>132</v>
      </c>
      <c r="C434" s="131">
        <v>2016</v>
      </c>
      <c r="D434" s="131">
        <v>2025</v>
      </c>
      <c r="E434" s="131"/>
      <c r="F434" s="70" t="s">
        <v>4</v>
      </c>
      <c r="G434" s="71">
        <f>H434+I434+J434+K434+L434+M434+N434+O434+P434+Q434+R434+S434+T434</f>
        <v>276388.14</v>
      </c>
      <c r="H434" s="71">
        <v>0</v>
      </c>
      <c r="I434" s="71">
        <f>I435</f>
        <v>0</v>
      </c>
      <c r="J434" s="72">
        <f>J435</f>
        <v>148561.94</v>
      </c>
      <c r="K434" s="73">
        <f>K435</f>
        <v>31224.59</v>
      </c>
      <c r="L434" s="74">
        <f>L435</f>
        <v>45963.11</v>
      </c>
      <c r="M434" s="71">
        <v>0</v>
      </c>
      <c r="N434" s="73">
        <f>N435</f>
        <v>50638.5</v>
      </c>
      <c r="O434" s="73">
        <f>O435</f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v>0</v>
      </c>
      <c r="U434" s="163" t="s">
        <v>45</v>
      </c>
      <c r="V434" s="155" t="s">
        <v>43</v>
      </c>
      <c r="W434" s="155">
        <v>100</v>
      </c>
      <c r="X434" s="140">
        <v>0</v>
      </c>
      <c r="Y434" s="155">
        <v>0</v>
      </c>
      <c r="Z434" s="140">
        <v>100</v>
      </c>
      <c r="AA434" s="140">
        <v>100</v>
      </c>
      <c r="AB434" s="131">
        <v>100</v>
      </c>
      <c r="AC434" s="137">
        <v>0</v>
      </c>
      <c r="AD434" s="137">
        <v>100</v>
      </c>
      <c r="AE434" s="131">
        <v>0</v>
      </c>
      <c r="AF434" s="137">
        <v>0</v>
      </c>
      <c r="AG434" s="131">
        <v>0</v>
      </c>
      <c r="AH434" s="131"/>
      <c r="AI434" s="66"/>
      <c r="AJ434" s="131"/>
    </row>
    <row r="435" spans="1:36" ht="51.75" thickBot="1">
      <c r="A435" s="159"/>
      <c r="B435" s="132"/>
      <c r="C435" s="132"/>
      <c r="D435" s="132"/>
      <c r="E435" s="132"/>
      <c r="F435" s="76" t="s">
        <v>5</v>
      </c>
      <c r="G435" s="71">
        <f t="shared" ref="G435:G436" si="195">H435+I435+J435+K435+L435+M435+N435+O435+P435+Q435+R435+S435+T435</f>
        <v>276388.14</v>
      </c>
      <c r="H435" s="77">
        <v>0</v>
      </c>
      <c r="I435" s="77">
        <v>0</v>
      </c>
      <c r="J435" s="78">
        <f>J436</f>
        <v>148561.94</v>
      </c>
      <c r="K435" s="79">
        <f>K436</f>
        <v>31224.59</v>
      </c>
      <c r="L435" s="80">
        <f>L436</f>
        <v>45963.11</v>
      </c>
      <c r="M435" s="77">
        <v>0</v>
      </c>
      <c r="N435" s="79">
        <f>N436</f>
        <v>50638.5</v>
      </c>
      <c r="O435" s="79">
        <f>O436</f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v>0</v>
      </c>
      <c r="U435" s="164"/>
      <c r="V435" s="156"/>
      <c r="W435" s="156"/>
      <c r="X435" s="143"/>
      <c r="Y435" s="156"/>
      <c r="Z435" s="143"/>
      <c r="AA435" s="143"/>
      <c r="AB435" s="132"/>
      <c r="AC435" s="138"/>
      <c r="AD435" s="138"/>
      <c r="AE435" s="132"/>
      <c r="AF435" s="138"/>
      <c r="AG435" s="132"/>
      <c r="AH435" s="132"/>
      <c r="AI435" s="67"/>
      <c r="AJ435" s="132"/>
    </row>
    <row r="436" spans="1:36" ht="64.5" thickBot="1">
      <c r="A436" s="159"/>
      <c r="B436" s="132"/>
      <c r="C436" s="132"/>
      <c r="D436" s="132"/>
      <c r="E436" s="132"/>
      <c r="F436" s="76" t="s">
        <v>6</v>
      </c>
      <c r="G436" s="71">
        <f t="shared" si="195"/>
        <v>276388.14</v>
      </c>
      <c r="H436" s="77">
        <v>0</v>
      </c>
      <c r="I436" s="77">
        <v>0</v>
      </c>
      <c r="J436" s="78">
        <v>148561.94</v>
      </c>
      <c r="K436" s="79">
        <v>31224.59</v>
      </c>
      <c r="L436" s="80">
        <v>45963.11</v>
      </c>
      <c r="M436" s="77">
        <v>0</v>
      </c>
      <c r="N436" s="79">
        <v>50638.5</v>
      </c>
      <c r="O436" s="79">
        <v>0</v>
      </c>
      <c r="P436" s="79">
        <v>0</v>
      </c>
      <c r="Q436" s="50">
        <v>0</v>
      </c>
      <c r="R436" s="50">
        <v>0</v>
      </c>
      <c r="S436" s="52">
        <v>0</v>
      </c>
      <c r="T436" s="53">
        <v>0</v>
      </c>
      <c r="U436" s="164"/>
      <c r="V436" s="156"/>
      <c r="W436" s="156"/>
      <c r="X436" s="143"/>
      <c r="Y436" s="156"/>
      <c r="Z436" s="143"/>
      <c r="AA436" s="143"/>
      <c r="AB436" s="132"/>
      <c r="AC436" s="138"/>
      <c r="AD436" s="138"/>
      <c r="AE436" s="132"/>
      <c r="AF436" s="138"/>
      <c r="AG436" s="132"/>
      <c r="AH436" s="132"/>
      <c r="AI436" s="67"/>
      <c r="AJ436" s="132"/>
    </row>
    <row r="437" spans="1:36" ht="64.5" thickBot="1">
      <c r="A437" s="159"/>
      <c r="B437" s="132"/>
      <c r="C437" s="132"/>
      <c r="D437" s="132"/>
      <c r="E437" s="132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164"/>
      <c r="V437" s="156"/>
      <c r="W437" s="156"/>
      <c r="X437" s="143"/>
      <c r="Y437" s="156"/>
      <c r="Z437" s="143"/>
      <c r="AA437" s="143"/>
      <c r="AB437" s="132"/>
      <c r="AC437" s="138"/>
      <c r="AD437" s="138"/>
      <c r="AE437" s="132"/>
      <c r="AF437" s="138"/>
      <c r="AG437" s="132"/>
      <c r="AH437" s="132"/>
      <c r="AI437" s="67"/>
      <c r="AJ437" s="132"/>
    </row>
    <row r="438" spans="1:36" ht="51.75" thickBot="1">
      <c r="A438" s="159"/>
      <c r="B438" s="132"/>
      <c r="C438" s="132"/>
      <c r="D438" s="132"/>
      <c r="E438" s="132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164"/>
      <c r="V438" s="156"/>
      <c r="W438" s="156"/>
      <c r="X438" s="143"/>
      <c r="Y438" s="156"/>
      <c r="Z438" s="143"/>
      <c r="AA438" s="143"/>
      <c r="AB438" s="132"/>
      <c r="AC438" s="138"/>
      <c r="AD438" s="138"/>
      <c r="AE438" s="132"/>
      <c r="AF438" s="138"/>
      <c r="AG438" s="132"/>
      <c r="AH438" s="132"/>
      <c r="AI438" s="67"/>
      <c r="AJ438" s="132"/>
    </row>
    <row r="439" spans="1:36" ht="26.25" thickBot="1">
      <c r="A439" s="160"/>
      <c r="B439" s="133"/>
      <c r="C439" s="133"/>
      <c r="D439" s="133"/>
      <c r="E439" s="133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165"/>
      <c r="V439" s="157"/>
      <c r="W439" s="157"/>
      <c r="X439" s="144"/>
      <c r="Y439" s="157"/>
      <c r="Z439" s="144"/>
      <c r="AA439" s="144"/>
      <c r="AB439" s="133"/>
      <c r="AC439" s="139"/>
      <c r="AD439" s="139"/>
      <c r="AE439" s="133"/>
      <c r="AF439" s="139"/>
      <c r="AG439" s="133"/>
      <c r="AH439" s="133"/>
      <c r="AI439" s="68"/>
      <c r="AJ439" s="133"/>
    </row>
    <row r="440" spans="1:36" ht="13.5" thickBot="1">
      <c r="A440" s="158" t="s">
        <v>144</v>
      </c>
      <c r="B440" s="131" t="s">
        <v>63</v>
      </c>
      <c r="C440" s="131">
        <v>2018</v>
      </c>
      <c r="D440" s="131">
        <v>2025</v>
      </c>
      <c r="E440" s="131"/>
      <c r="F440" s="70" t="s">
        <v>4</v>
      </c>
      <c r="G440" s="71">
        <f>H440+I440+J440+K440+L440+M440+N440+O440+P440+Q440+R440+S440+T440</f>
        <v>144800</v>
      </c>
      <c r="H440" s="71">
        <v>0</v>
      </c>
      <c r="I440" s="71">
        <v>0</v>
      </c>
      <c r="J440" s="72">
        <f t="shared" ref="J440:T440" si="196">J441</f>
        <v>0</v>
      </c>
      <c r="K440" s="73">
        <f t="shared" si="196"/>
        <v>0</v>
      </c>
      <c r="L440" s="74">
        <f t="shared" si="196"/>
        <v>23300</v>
      </c>
      <c r="M440" s="71">
        <f t="shared" si="196"/>
        <v>23300</v>
      </c>
      <c r="N440" s="73">
        <f t="shared" si="196"/>
        <v>24300</v>
      </c>
      <c r="O440" s="73">
        <f t="shared" si="196"/>
        <v>25300</v>
      </c>
      <c r="P440" s="73">
        <f t="shared" si="196"/>
        <v>24300</v>
      </c>
      <c r="Q440" s="42">
        <f t="shared" si="196"/>
        <v>24300</v>
      </c>
      <c r="R440" s="42">
        <f t="shared" si="196"/>
        <v>0</v>
      </c>
      <c r="S440" s="65">
        <f t="shared" si="196"/>
        <v>0</v>
      </c>
      <c r="T440" s="47">
        <f t="shared" si="196"/>
        <v>0</v>
      </c>
      <c r="U440" s="152"/>
      <c r="V440" s="140"/>
      <c r="W440" s="155"/>
      <c r="X440" s="140"/>
      <c r="Y440" s="155"/>
      <c r="Z440" s="140"/>
      <c r="AA440" s="140"/>
      <c r="AB440" s="131"/>
      <c r="AC440" s="137"/>
      <c r="AD440" s="137"/>
      <c r="AE440" s="131"/>
      <c r="AF440" s="137"/>
      <c r="AG440" s="131"/>
      <c r="AH440" s="131"/>
      <c r="AI440" s="66"/>
      <c r="AJ440" s="131"/>
    </row>
    <row r="441" spans="1:36" ht="51.75" thickBot="1">
      <c r="A441" s="159"/>
      <c r="B441" s="132"/>
      <c r="C441" s="132"/>
      <c r="D441" s="132"/>
      <c r="E441" s="132"/>
      <c r="F441" s="76" t="s">
        <v>5</v>
      </c>
      <c r="G441" s="71">
        <f t="shared" ref="G441:G442" si="197">H441+I441+J441+K441+L441+M441+N441+O441+P441+Q441+R441+S441+T441</f>
        <v>144800</v>
      </c>
      <c r="H441" s="77">
        <v>0</v>
      </c>
      <c r="I441" s="77">
        <v>0</v>
      </c>
      <c r="J441" s="78">
        <v>0</v>
      </c>
      <c r="K441" s="79">
        <v>0</v>
      </c>
      <c r="L441" s="80">
        <f t="shared" ref="L441:T441" si="198">L442</f>
        <v>23300</v>
      </c>
      <c r="M441" s="77">
        <f t="shared" si="198"/>
        <v>23300</v>
      </c>
      <c r="N441" s="79">
        <f t="shared" si="198"/>
        <v>24300</v>
      </c>
      <c r="O441" s="79">
        <f t="shared" si="198"/>
        <v>25300</v>
      </c>
      <c r="P441" s="79">
        <f t="shared" si="198"/>
        <v>24300</v>
      </c>
      <c r="Q441" s="50">
        <f t="shared" si="198"/>
        <v>24300</v>
      </c>
      <c r="R441" s="50">
        <f t="shared" si="198"/>
        <v>0</v>
      </c>
      <c r="S441" s="52">
        <f t="shared" si="198"/>
        <v>0</v>
      </c>
      <c r="T441" s="54">
        <f t="shared" si="198"/>
        <v>0</v>
      </c>
      <c r="U441" s="153"/>
      <c r="V441" s="143"/>
      <c r="W441" s="156"/>
      <c r="X441" s="143"/>
      <c r="Y441" s="156"/>
      <c r="Z441" s="143"/>
      <c r="AA441" s="143"/>
      <c r="AB441" s="132"/>
      <c r="AC441" s="138"/>
      <c r="AD441" s="138"/>
      <c r="AE441" s="132"/>
      <c r="AF441" s="138"/>
      <c r="AG441" s="132"/>
      <c r="AH441" s="132"/>
      <c r="AI441" s="67"/>
      <c r="AJ441" s="132"/>
    </row>
    <row r="442" spans="1:36" ht="64.5" thickBot="1">
      <c r="A442" s="159"/>
      <c r="B442" s="132"/>
      <c r="C442" s="132"/>
      <c r="D442" s="132"/>
      <c r="E442" s="132"/>
      <c r="F442" s="76" t="s">
        <v>6</v>
      </c>
      <c r="G442" s="71">
        <f t="shared" si="197"/>
        <v>144800</v>
      </c>
      <c r="H442" s="77">
        <v>0</v>
      </c>
      <c r="I442" s="77">
        <v>0</v>
      </c>
      <c r="J442" s="78">
        <v>0</v>
      </c>
      <c r="K442" s="79">
        <v>0</v>
      </c>
      <c r="L442" s="80">
        <v>23300</v>
      </c>
      <c r="M442" s="77">
        <v>23300</v>
      </c>
      <c r="N442" s="79">
        <f>N448</f>
        <v>24300</v>
      </c>
      <c r="O442" s="79">
        <f>O448</f>
        <v>25300</v>
      </c>
      <c r="P442" s="79">
        <v>24300</v>
      </c>
      <c r="Q442" s="50">
        <v>24300</v>
      </c>
      <c r="R442" s="50">
        <f>R448</f>
        <v>0</v>
      </c>
      <c r="S442" s="52">
        <f>S448</f>
        <v>0</v>
      </c>
      <c r="T442" s="53">
        <v>0</v>
      </c>
      <c r="U442" s="153"/>
      <c r="V442" s="143"/>
      <c r="W442" s="156"/>
      <c r="X442" s="143"/>
      <c r="Y442" s="156"/>
      <c r="Z442" s="143"/>
      <c r="AA442" s="143"/>
      <c r="AB442" s="132"/>
      <c r="AC442" s="138"/>
      <c r="AD442" s="138"/>
      <c r="AE442" s="132"/>
      <c r="AF442" s="138"/>
      <c r="AG442" s="132"/>
      <c r="AH442" s="132"/>
      <c r="AI442" s="67"/>
      <c r="AJ442" s="132"/>
    </row>
    <row r="443" spans="1:36" ht="64.5" thickBot="1">
      <c r="A443" s="159"/>
      <c r="B443" s="132"/>
      <c r="C443" s="132"/>
      <c r="D443" s="132"/>
      <c r="E443" s="132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153"/>
      <c r="V443" s="143"/>
      <c r="W443" s="156"/>
      <c r="X443" s="143"/>
      <c r="Y443" s="156"/>
      <c r="Z443" s="143"/>
      <c r="AA443" s="143"/>
      <c r="AB443" s="132"/>
      <c r="AC443" s="138"/>
      <c r="AD443" s="138"/>
      <c r="AE443" s="132"/>
      <c r="AF443" s="138"/>
      <c r="AG443" s="132"/>
      <c r="AH443" s="132"/>
      <c r="AI443" s="67"/>
      <c r="AJ443" s="132"/>
    </row>
    <row r="444" spans="1:36" ht="51.75" thickBot="1">
      <c r="A444" s="159"/>
      <c r="B444" s="132"/>
      <c r="C444" s="132"/>
      <c r="D444" s="132"/>
      <c r="E444" s="132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153"/>
      <c r="V444" s="143"/>
      <c r="W444" s="156"/>
      <c r="X444" s="143"/>
      <c r="Y444" s="156"/>
      <c r="Z444" s="143"/>
      <c r="AA444" s="143"/>
      <c r="AB444" s="132"/>
      <c r="AC444" s="138"/>
      <c r="AD444" s="138"/>
      <c r="AE444" s="132"/>
      <c r="AF444" s="138"/>
      <c r="AG444" s="132"/>
      <c r="AH444" s="132"/>
      <c r="AI444" s="67"/>
      <c r="AJ444" s="132"/>
    </row>
    <row r="445" spans="1:36" ht="26.25" thickBot="1">
      <c r="A445" s="160"/>
      <c r="B445" s="133"/>
      <c r="C445" s="133"/>
      <c r="D445" s="133"/>
      <c r="E445" s="133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154"/>
      <c r="V445" s="144"/>
      <c r="W445" s="157"/>
      <c r="X445" s="144"/>
      <c r="Y445" s="157"/>
      <c r="Z445" s="144"/>
      <c r="AA445" s="144"/>
      <c r="AB445" s="133"/>
      <c r="AC445" s="139"/>
      <c r="AD445" s="139"/>
      <c r="AE445" s="133"/>
      <c r="AF445" s="139"/>
      <c r="AG445" s="133"/>
      <c r="AH445" s="133"/>
      <c r="AI445" s="68"/>
      <c r="AJ445" s="133"/>
    </row>
    <row r="446" spans="1:36" ht="12.75" customHeight="1" thickBot="1">
      <c r="A446" s="158" t="s">
        <v>143</v>
      </c>
      <c r="B446" s="131" t="s">
        <v>165</v>
      </c>
      <c r="C446" s="131">
        <v>2018</v>
      </c>
      <c r="D446" s="131">
        <v>2025</v>
      </c>
      <c r="E446" s="131"/>
      <c r="F446" s="70" t="s">
        <v>4</v>
      </c>
      <c r="G446" s="71">
        <f>H446+I446+J446+K446+L446+M446+N446+O446+P446+Q446+R446+S446+T446</f>
        <v>144800</v>
      </c>
      <c r="H446" s="71">
        <v>0</v>
      </c>
      <c r="I446" s="71">
        <f t="shared" ref="I446:S446" si="199">I447</f>
        <v>0</v>
      </c>
      <c r="J446" s="72">
        <f t="shared" si="199"/>
        <v>0</v>
      </c>
      <c r="K446" s="73">
        <f t="shared" si="199"/>
        <v>0</v>
      </c>
      <c r="L446" s="74">
        <f t="shared" si="199"/>
        <v>23300</v>
      </c>
      <c r="M446" s="71">
        <f t="shared" si="199"/>
        <v>23300</v>
      </c>
      <c r="N446" s="73">
        <f t="shared" si="199"/>
        <v>24300</v>
      </c>
      <c r="O446" s="73">
        <f t="shared" si="199"/>
        <v>25300</v>
      </c>
      <c r="P446" s="73">
        <f t="shared" si="199"/>
        <v>24300</v>
      </c>
      <c r="Q446" s="42">
        <f t="shared" si="199"/>
        <v>24300</v>
      </c>
      <c r="R446" s="42">
        <f t="shared" si="199"/>
        <v>0</v>
      </c>
      <c r="S446" s="65">
        <f t="shared" si="199"/>
        <v>0</v>
      </c>
      <c r="T446" s="47">
        <f>T447</f>
        <v>0</v>
      </c>
      <c r="U446" s="163" t="s">
        <v>45</v>
      </c>
      <c r="V446" s="155" t="s">
        <v>43</v>
      </c>
      <c r="W446" s="155">
        <v>0</v>
      </c>
      <c r="X446" s="140">
        <v>0</v>
      </c>
      <c r="Y446" s="155">
        <v>0</v>
      </c>
      <c r="Z446" s="140">
        <v>0</v>
      </c>
      <c r="AA446" s="140">
        <v>0</v>
      </c>
      <c r="AB446" s="131">
        <v>100</v>
      </c>
      <c r="AC446" s="137">
        <v>0</v>
      </c>
      <c r="AD446" s="137">
        <v>100</v>
      </c>
      <c r="AE446" s="131">
        <v>100</v>
      </c>
      <c r="AF446" s="137">
        <v>100</v>
      </c>
      <c r="AG446" s="131">
        <v>100</v>
      </c>
      <c r="AH446" s="131"/>
      <c r="AI446" s="66"/>
      <c r="AJ446" s="131"/>
    </row>
    <row r="447" spans="1:36" ht="51.75" thickBot="1">
      <c r="A447" s="159"/>
      <c r="B447" s="132"/>
      <c r="C447" s="132"/>
      <c r="D447" s="132"/>
      <c r="E447" s="132"/>
      <c r="F447" s="76" t="s">
        <v>5</v>
      </c>
      <c r="G447" s="71">
        <f t="shared" ref="G447:G448" si="200">H447+I447+J447+K447+L447+M447+N447+O447+P447+Q447+R447+S447+T447</f>
        <v>144800</v>
      </c>
      <c r="H447" s="77">
        <v>0</v>
      </c>
      <c r="I447" s="77">
        <v>0</v>
      </c>
      <c r="J447" s="78">
        <v>0</v>
      </c>
      <c r="K447" s="79">
        <v>0</v>
      </c>
      <c r="L447" s="80">
        <f t="shared" ref="L447:T447" si="201">L448</f>
        <v>23300</v>
      </c>
      <c r="M447" s="77">
        <f t="shared" si="201"/>
        <v>23300</v>
      </c>
      <c r="N447" s="79">
        <f t="shared" si="201"/>
        <v>24300</v>
      </c>
      <c r="O447" s="79">
        <f t="shared" si="201"/>
        <v>25300</v>
      </c>
      <c r="P447" s="79">
        <f t="shared" si="201"/>
        <v>24300</v>
      </c>
      <c r="Q447" s="50">
        <f t="shared" si="201"/>
        <v>24300</v>
      </c>
      <c r="R447" s="50">
        <f t="shared" si="201"/>
        <v>0</v>
      </c>
      <c r="S447" s="50">
        <f t="shared" si="201"/>
        <v>0</v>
      </c>
      <c r="T447" s="50">
        <f t="shared" si="201"/>
        <v>0</v>
      </c>
      <c r="U447" s="164"/>
      <c r="V447" s="156"/>
      <c r="W447" s="156"/>
      <c r="X447" s="143"/>
      <c r="Y447" s="156"/>
      <c r="Z447" s="143"/>
      <c r="AA447" s="143"/>
      <c r="AB447" s="132"/>
      <c r="AC447" s="138"/>
      <c r="AD447" s="138"/>
      <c r="AE447" s="132"/>
      <c r="AF447" s="138"/>
      <c r="AG447" s="132"/>
      <c r="AH447" s="132"/>
      <c r="AI447" s="67"/>
      <c r="AJ447" s="132"/>
    </row>
    <row r="448" spans="1:36" ht="64.5" thickBot="1">
      <c r="A448" s="159"/>
      <c r="B448" s="132"/>
      <c r="C448" s="132"/>
      <c r="D448" s="132"/>
      <c r="E448" s="132"/>
      <c r="F448" s="76" t="s">
        <v>6</v>
      </c>
      <c r="G448" s="71">
        <f t="shared" si="200"/>
        <v>144800</v>
      </c>
      <c r="H448" s="77">
        <v>0</v>
      </c>
      <c r="I448" s="77">
        <v>0</v>
      </c>
      <c r="J448" s="78">
        <v>0</v>
      </c>
      <c r="K448" s="79">
        <v>0</v>
      </c>
      <c r="L448" s="80">
        <v>23300</v>
      </c>
      <c r="M448" s="77">
        <v>23300</v>
      </c>
      <c r="N448" s="79">
        <v>24300</v>
      </c>
      <c r="O448" s="79">
        <v>25300</v>
      </c>
      <c r="P448" s="79">
        <v>24300</v>
      </c>
      <c r="Q448" s="50">
        <v>24300</v>
      </c>
      <c r="R448" s="50">
        <v>0</v>
      </c>
      <c r="S448" s="52">
        <v>0</v>
      </c>
      <c r="T448" s="54">
        <v>0</v>
      </c>
      <c r="U448" s="164"/>
      <c r="V448" s="156"/>
      <c r="W448" s="156"/>
      <c r="X448" s="143"/>
      <c r="Y448" s="156"/>
      <c r="Z448" s="143"/>
      <c r="AA448" s="143"/>
      <c r="AB448" s="132"/>
      <c r="AC448" s="138"/>
      <c r="AD448" s="138"/>
      <c r="AE448" s="132"/>
      <c r="AF448" s="138"/>
      <c r="AG448" s="132"/>
      <c r="AH448" s="132"/>
      <c r="AI448" s="67"/>
      <c r="AJ448" s="132"/>
    </row>
    <row r="449" spans="1:36" ht="64.5" thickBot="1">
      <c r="A449" s="159"/>
      <c r="B449" s="132"/>
      <c r="C449" s="132"/>
      <c r="D449" s="132"/>
      <c r="E449" s="132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54"/>
      <c r="U449" s="164"/>
      <c r="V449" s="156"/>
      <c r="W449" s="156"/>
      <c r="X449" s="143"/>
      <c r="Y449" s="156"/>
      <c r="Z449" s="143"/>
      <c r="AA449" s="143"/>
      <c r="AB449" s="132"/>
      <c r="AC449" s="138"/>
      <c r="AD449" s="138"/>
      <c r="AE449" s="132"/>
      <c r="AF449" s="138"/>
      <c r="AG449" s="132"/>
      <c r="AH449" s="132"/>
      <c r="AI449" s="67"/>
      <c r="AJ449" s="132"/>
    </row>
    <row r="450" spans="1:36" ht="51.75" thickBot="1">
      <c r="A450" s="159"/>
      <c r="B450" s="132"/>
      <c r="C450" s="132"/>
      <c r="D450" s="132"/>
      <c r="E450" s="132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164"/>
      <c r="V450" s="156"/>
      <c r="W450" s="156"/>
      <c r="X450" s="143"/>
      <c r="Y450" s="156"/>
      <c r="Z450" s="143"/>
      <c r="AA450" s="143"/>
      <c r="AB450" s="132"/>
      <c r="AC450" s="138"/>
      <c r="AD450" s="138"/>
      <c r="AE450" s="132"/>
      <c r="AF450" s="138"/>
      <c r="AG450" s="132"/>
      <c r="AH450" s="132"/>
      <c r="AI450" s="67"/>
      <c r="AJ450" s="132"/>
    </row>
    <row r="451" spans="1:36" ht="26.25" thickBot="1">
      <c r="A451" s="160"/>
      <c r="B451" s="133"/>
      <c r="C451" s="133"/>
      <c r="D451" s="133"/>
      <c r="E451" s="133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165"/>
      <c r="V451" s="157"/>
      <c r="W451" s="157"/>
      <c r="X451" s="144"/>
      <c r="Y451" s="157"/>
      <c r="Z451" s="144"/>
      <c r="AA451" s="144"/>
      <c r="AB451" s="133"/>
      <c r="AC451" s="139"/>
      <c r="AD451" s="139"/>
      <c r="AE451" s="133"/>
      <c r="AF451" s="139"/>
      <c r="AG451" s="133"/>
      <c r="AH451" s="133"/>
      <c r="AI451" s="68"/>
      <c r="AJ451" s="133"/>
    </row>
    <row r="452" spans="1:36" s="22" customFormat="1" ht="13.5" thickBot="1">
      <c r="A452" s="113"/>
      <c r="B452" s="203" t="s">
        <v>164</v>
      </c>
      <c r="C452" s="203">
        <v>2018</v>
      </c>
      <c r="D452" s="203">
        <v>2025</v>
      </c>
      <c r="E452" s="203"/>
      <c r="F452" s="41" t="s">
        <v>4</v>
      </c>
      <c r="G452" s="42">
        <f>H452+I452+J452+K452+L452+M452+N452+O452+P452+Q452+R452+S452+T452</f>
        <v>504195.72</v>
      </c>
      <c r="H452" s="42">
        <v>0</v>
      </c>
      <c r="I452" s="42">
        <v>0</v>
      </c>
      <c r="J452" s="64">
        <f t="shared" ref="J452:T453" si="202">J453</f>
        <v>0</v>
      </c>
      <c r="K452" s="42">
        <f t="shared" si="202"/>
        <v>0</v>
      </c>
      <c r="L452" s="64">
        <f t="shared" si="202"/>
        <v>0</v>
      </c>
      <c r="M452" s="42">
        <f t="shared" si="202"/>
        <v>0</v>
      </c>
      <c r="N452" s="42">
        <f t="shared" si="202"/>
        <v>0</v>
      </c>
      <c r="O452" s="42">
        <f t="shared" si="202"/>
        <v>0</v>
      </c>
      <c r="P452" s="42">
        <f t="shared" si="202"/>
        <v>0</v>
      </c>
      <c r="Q452" s="42">
        <f t="shared" si="202"/>
        <v>203823.8</v>
      </c>
      <c r="R452" s="42">
        <f t="shared" si="202"/>
        <v>300371.92</v>
      </c>
      <c r="S452" s="42">
        <f t="shared" si="202"/>
        <v>0</v>
      </c>
      <c r="T452" s="42">
        <f t="shared" si="202"/>
        <v>0</v>
      </c>
      <c r="U452" s="114"/>
      <c r="V452" s="115"/>
      <c r="W452" s="115"/>
      <c r="X452" s="116"/>
      <c r="Y452" s="115"/>
      <c r="Z452" s="116"/>
      <c r="AA452" s="116"/>
      <c r="AB452" s="117"/>
      <c r="AC452" s="117"/>
      <c r="AD452" s="117"/>
      <c r="AE452" s="117"/>
      <c r="AF452" s="117"/>
      <c r="AG452" s="215"/>
      <c r="AH452" s="117"/>
      <c r="AI452" s="117"/>
      <c r="AJ452" s="117"/>
    </row>
    <row r="453" spans="1:36" s="22" customFormat="1" ht="51.75" thickBot="1">
      <c r="A453" s="113"/>
      <c r="B453" s="204"/>
      <c r="C453" s="204"/>
      <c r="D453" s="204"/>
      <c r="E453" s="204"/>
      <c r="F453" s="49" t="s">
        <v>5</v>
      </c>
      <c r="G453" s="42">
        <f t="shared" ref="G453:G454" si="203">H453+I453+J453+K453+L453+M453+N453+O453+P453+Q453+R453+S453+T453</f>
        <v>504195.72</v>
      </c>
      <c r="H453" s="50">
        <v>0</v>
      </c>
      <c r="I453" s="50">
        <v>0</v>
      </c>
      <c r="J453" s="51">
        <v>0</v>
      </c>
      <c r="K453" s="50">
        <v>0</v>
      </c>
      <c r="L453" s="51">
        <f t="shared" si="202"/>
        <v>0</v>
      </c>
      <c r="M453" s="50">
        <f t="shared" si="202"/>
        <v>0</v>
      </c>
      <c r="N453" s="50">
        <f t="shared" si="202"/>
        <v>0</v>
      </c>
      <c r="O453" s="50">
        <f t="shared" si="202"/>
        <v>0</v>
      </c>
      <c r="P453" s="50">
        <f t="shared" si="202"/>
        <v>0</v>
      </c>
      <c r="Q453" s="50">
        <f t="shared" si="202"/>
        <v>203823.8</v>
      </c>
      <c r="R453" s="50">
        <f t="shared" si="202"/>
        <v>300371.92</v>
      </c>
      <c r="S453" s="50">
        <f t="shared" si="202"/>
        <v>0</v>
      </c>
      <c r="T453" s="50">
        <f t="shared" si="202"/>
        <v>0</v>
      </c>
      <c r="U453" s="114"/>
      <c r="V453" s="115"/>
      <c r="W453" s="115"/>
      <c r="X453" s="116"/>
      <c r="Y453" s="115"/>
      <c r="Z453" s="116"/>
      <c r="AA453" s="116"/>
      <c r="AB453" s="117"/>
      <c r="AC453" s="117"/>
      <c r="AD453" s="117"/>
      <c r="AE453" s="117"/>
      <c r="AF453" s="117"/>
      <c r="AG453" s="216"/>
      <c r="AH453" s="117"/>
      <c r="AI453" s="117"/>
      <c r="AJ453" s="117"/>
    </row>
    <row r="454" spans="1:36" s="22" customFormat="1" ht="64.5" thickBot="1">
      <c r="A454" s="113"/>
      <c r="B454" s="204"/>
      <c r="C454" s="204"/>
      <c r="D454" s="204"/>
      <c r="E454" s="204"/>
      <c r="F454" s="49" t="s">
        <v>6</v>
      </c>
      <c r="G454" s="42">
        <f t="shared" si="203"/>
        <v>504195.72</v>
      </c>
      <c r="H454" s="50">
        <v>0</v>
      </c>
      <c r="I454" s="50">
        <v>0</v>
      </c>
      <c r="J454" s="51">
        <v>0</v>
      </c>
      <c r="K454" s="50">
        <v>0</v>
      </c>
      <c r="L454" s="51">
        <v>0</v>
      </c>
      <c r="M454" s="50">
        <v>0</v>
      </c>
      <c r="N454" s="50">
        <v>0</v>
      </c>
      <c r="O454" s="50">
        <v>0</v>
      </c>
      <c r="P454" s="50">
        <v>0</v>
      </c>
      <c r="Q454" s="50">
        <f>Q460</f>
        <v>203823.8</v>
      </c>
      <c r="R454" s="50">
        <f>R460</f>
        <v>300371.92</v>
      </c>
      <c r="S454" s="50">
        <f>S460</f>
        <v>0</v>
      </c>
      <c r="T454" s="50">
        <f>T460</f>
        <v>0</v>
      </c>
      <c r="U454" s="114"/>
      <c r="V454" s="115"/>
      <c r="W454" s="115"/>
      <c r="X454" s="116"/>
      <c r="Y454" s="115"/>
      <c r="Z454" s="116"/>
      <c r="AA454" s="116"/>
      <c r="AB454" s="117"/>
      <c r="AC454" s="117"/>
      <c r="AD454" s="117"/>
      <c r="AE454" s="117"/>
      <c r="AF454" s="117"/>
      <c r="AG454" s="216"/>
      <c r="AH454" s="117"/>
      <c r="AI454" s="117"/>
      <c r="AJ454" s="117"/>
    </row>
    <row r="455" spans="1:36" s="22" customFormat="1" ht="64.5" thickBot="1">
      <c r="A455" s="113"/>
      <c r="B455" s="204"/>
      <c r="C455" s="204"/>
      <c r="D455" s="204"/>
      <c r="E455" s="204"/>
      <c r="F455" s="49" t="s">
        <v>7</v>
      </c>
      <c r="G455" s="50"/>
      <c r="H455" s="50"/>
      <c r="I455" s="50"/>
      <c r="J455" s="51"/>
      <c r="K455" s="50"/>
      <c r="L455" s="51"/>
      <c r="M455" s="50"/>
      <c r="N455" s="50"/>
      <c r="O455" s="50"/>
      <c r="P455" s="50"/>
      <c r="Q455" s="50"/>
      <c r="R455" s="50"/>
      <c r="S455" s="52"/>
      <c r="T455" s="54"/>
      <c r="U455" s="114"/>
      <c r="V455" s="115"/>
      <c r="W455" s="115"/>
      <c r="X455" s="116"/>
      <c r="Y455" s="115"/>
      <c r="Z455" s="116"/>
      <c r="AA455" s="116"/>
      <c r="AB455" s="117"/>
      <c r="AC455" s="117"/>
      <c r="AD455" s="117"/>
      <c r="AE455" s="117"/>
      <c r="AF455" s="117"/>
      <c r="AG455" s="216"/>
      <c r="AH455" s="117"/>
      <c r="AI455" s="117"/>
      <c r="AJ455" s="117"/>
    </row>
    <row r="456" spans="1:36" s="22" customFormat="1" ht="51.75" thickBot="1">
      <c r="A456" s="113"/>
      <c r="B456" s="204"/>
      <c r="C456" s="204"/>
      <c r="D456" s="204"/>
      <c r="E456" s="204"/>
      <c r="F456" s="49" t="s">
        <v>8</v>
      </c>
      <c r="G456" s="50"/>
      <c r="H456" s="50"/>
      <c r="I456" s="50"/>
      <c r="J456" s="51"/>
      <c r="K456" s="50"/>
      <c r="L456" s="51"/>
      <c r="M456" s="50"/>
      <c r="N456" s="50"/>
      <c r="O456" s="50"/>
      <c r="P456" s="50"/>
      <c r="Q456" s="50"/>
      <c r="R456" s="50"/>
      <c r="S456" s="52"/>
      <c r="T456" s="54"/>
      <c r="U456" s="114"/>
      <c r="V456" s="115"/>
      <c r="W456" s="115"/>
      <c r="X456" s="116"/>
      <c r="Y456" s="115"/>
      <c r="Z456" s="116"/>
      <c r="AA456" s="116"/>
      <c r="AB456" s="117"/>
      <c r="AC456" s="117"/>
      <c r="AD456" s="117"/>
      <c r="AE456" s="117"/>
      <c r="AF456" s="117"/>
      <c r="AG456" s="216"/>
      <c r="AH456" s="117"/>
      <c r="AI456" s="117"/>
      <c r="AJ456" s="117"/>
    </row>
    <row r="457" spans="1:36" s="22" customFormat="1" ht="26.25" thickBot="1">
      <c r="A457" s="113"/>
      <c r="B457" s="205"/>
      <c r="C457" s="205"/>
      <c r="D457" s="205"/>
      <c r="E457" s="205"/>
      <c r="F457" s="49" t="s">
        <v>9</v>
      </c>
      <c r="G457" s="50"/>
      <c r="H457" s="50"/>
      <c r="I457" s="50"/>
      <c r="J457" s="51"/>
      <c r="K457" s="50"/>
      <c r="L457" s="51"/>
      <c r="M457" s="50"/>
      <c r="N457" s="50"/>
      <c r="O457" s="50"/>
      <c r="P457" s="50"/>
      <c r="Q457" s="50"/>
      <c r="R457" s="50"/>
      <c r="S457" s="52"/>
      <c r="T457" s="54"/>
      <c r="U457" s="114"/>
      <c r="V457" s="115"/>
      <c r="W457" s="115"/>
      <c r="X457" s="116"/>
      <c r="Y457" s="115"/>
      <c r="Z457" s="116"/>
      <c r="AA457" s="116"/>
      <c r="AB457" s="117"/>
      <c r="AC457" s="117"/>
      <c r="AD457" s="117"/>
      <c r="AE457" s="117"/>
      <c r="AF457" s="117"/>
      <c r="AG457" s="216"/>
      <c r="AH457" s="117"/>
      <c r="AI457" s="117"/>
      <c r="AJ457" s="117"/>
    </row>
    <row r="458" spans="1:36" s="22" customFormat="1" ht="13.5" thickBot="1">
      <c r="A458" s="113"/>
      <c r="B458" s="203" t="s">
        <v>166</v>
      </c>
      <c r="C458" s="203">
        <v>2018</v>
      </c>
      <c r="D458" s="203">
        <v>2025</v>
      </c>
      <c r="E458" s="203"/>
      <c r="F458" s="41" t="s">
        <v>4</v>
      </c>
      <c r="G458" s="42">
        <f>H458+I458+J458+K458+L458+M458+N458+O458+P458+Q458+R458+S458+T458</f>
        <v>504195.72</v>
      </c>
      <c r="H458" s="42">
        <v>0</v>
      </c>
      <c r="I458" s="42">
        <f t="shared" ref="I458:T459" si="204">I459</f>
        <v>0</v>
      </c>
      <c r="J458" s="64">
        <f t="shared" si="204"/>
        <v>0</v>
      </c>
      <c r="K458" s="42">
        <f t="shared" si="204"/>
        <v>0</v>
      </c>
      <c r="L458" s="64">
        <f t="shared" si="204"/>
        <v>0</v>
      </c>
      <c r="M458" s="42">
        <f t="shared" si="204"/>
        <v>0</v>
      </c>
      <c r="N458" s="42">
        <f t="shared" si="204"/>
        <v>0</v>
      </c>
      <c r="O458" s="42">
        <f t="shared" si="204"/>
        <v>0</v>
      </c>
      <c r="P458" s="42">
        <f t="shared" si="204"/>
        <v>0</v>
      </c>
      <c r="Q458" s="42">
        <f t="shared" si="204"/>
        <v>203823.8</v>
      </c>
      <c r="R458" s="42">
        <f t="shared" si="204"/>
        <v>300371.92</v>
      </c>
      <c r="S458" s="42">
        <f t="shared" si="204"/>
        <v>0</v>
      </c>
      <c r="T458" s="42">
        <f t="shared" si="204"/>
        <v>0</v>
      </c>
      <c r="U458" s="114"/>
      <c r="V458" s="115"/>
      <c r="W458" s="115"/>
      <c r="X458" s="116"/>
      <c r="Y458" s="115"/>
      <c r="Z458" s="116"/>
      <c r="AA458" s="116"/>
      <c r="AB458" s="117"/>
      <c r="AC458" s="117"/>
      <c r="AD458" s="117"/>
      <c r="AE458" s="117"/>
      <c r="AF458" s="117"/>
      <c r="AG458" s="216"/>
      <c r="AH458" s="117"/>
      <c r="AI458" s="117"/>
      <c r="AJ458" s="117"/>
    </row>
    <row r="459" spans="1:36" s="22" customFormat="1" ht="51.75" thickBot="1">
      <c r="A459" s="113"/>
      <c r="B459" s="204"/>
      <c r="C459" s="204"/>
      <c r="D459" s="204"/>
      <c r="E459" s="204"/>
      <c r="F459" s="49" t="s">
        <v>5</v>
      </c>
      <c r="G459" s="42">
        <f t="shared" ref="G459:G460" si="205">H459+I459+J459+K459+L459+M459+N459+O459+P459+Q459+R459+S459+T459</f>
        <v>504195.72</v>
      </c>
      <c r="H459" s="50">
        <v>0</v>
      </c>
      <c r="I459" s="50">
        <v>0</v>
      </c>
      <c r="J459" s="51">
        <v>0</v>
      </c>
      <c r="K459" s="50">
        <v>0</v>
      </c>
      <c r="L459" s="51">
        <f t="shared" si="204"/>
        <v>0</v>
      </c>
      <c r="M459" s="50">
        <f t="shared" si="204"/>
        <v>0</v>
      </c>
      <c r="N459" s="50">
        <f t="shared" si="204"/>
        <v>0</v>
      </c>
      <c r="O459" s="50">
        <f t="shared" si="204"/>
        <v>0</v>
      </c>
      <c r="P459" s="50">
        <f t="shared" si="204"/>
        <v>0</v>
      </c>
      <c r="Q459" s="50">
        <f t="shared" si="204"/>
        <v>203823.8</v>
      </c>
      <c r="R459" s="50">
        <f t="shared" si="204"/>
        <v>300371.92</v>
      </c>
      <c r="S459" s="50">
        <f t="shared" si="204"/>
        <v>0</v>
      </c>
      <c r="T459" s="50">
        <f t="shared" si="204"/>
        <v>0</v>
      </c>
      <c r="U459" s="114"/>
      <c r="V459" s="115"/>
      <c r="W459" s="115"/>
      <c r="X459" s="116"/>
      <c r="Y459" s="115"/>
      <c r="Z459" s="116"/>
      <c r="AA459" s="116"/>
      <c r="AB459" s="117"/>
      <c r="AC459" s="117"/>
      <c r="AD459" s="117"/>
      <c r="AE459" s="117"/>
      <c r="AF459" s="117"/>
      <c r="AG459" s="216"/>
      <c r="AH459" s="117"/>
      <c r="AI459" s="117"/>
      <c r="AJ459" s="117"/>
    </row>
    <row r="460" spans="1:36" s="22" customFormat="1" ht="64.5" thickBot="1">
      <c r="A460" s="113"/>
      <c r="B460" s="204"/>
      <c r="C460" s="204"/>
      <c r="D460" s="204"/>
      <c r="E460" s="204"/>
      <c r="F460" s="49" t="s">
        <v>6</v>
      </c>
      <c r="G460" s="42">
        <f t="shared" si="205"/>
        <v>504195.72</v>
      </c>
      <c r="H460" s="50">
        <v>0</v>
      </c>
      <c r="I460" s="50">
        <v>0</v>
      </c>
      <c r="J460" s="51">
        <v>0</v>
      </c>
      <c r="K460" s="50">
        <v>0</v>
      </c>
      <c r="L460" s="51">
        <v>0</v>
      </c>
      <c r="M460" s="50">
        <v>0</v>
      </c>
      <c r="N460" s="50">
        <v>0</v>
      </c>
      <c r="O460" s="50">
        <v>0</v>
      </c>
      <c r="P460" s="50">
        <v>0</v>
      </c>
      <c r="Q460" s="50">
        <v>203823.8</v>
      </c>
      <c r="R460" s="50">
        <v>300371.92</v>
      </c>
      <c r="S460" s="52">
        <v>0</v>
      </c>
      <c r="T460" s="54">
        <v>0</v>
      </c>
      <c r="U460" s="114"/>
      <c r="V460" s="115"/>
      <c r="W460" s="115"/>
      <c r="X460" s="116"/>
      <c r="Y460" s="115"/>
      <c r="Z460" s="116"/>
      <c r="AA460" s="116"/>
      <c r="AB460" s="117"/>
      <c r="AC460" s="117"/>
      <c r="AD460" s="117"/>
      <c r="AE460" s="117"/>
      <c r="AF460" s="117"/>
      <c r="AG460" s="216"/>
      <c r="AH460" s="117"/>
      <c r="AI460" s="117"/>
      <c r="AJ460" s="117"/>
    </row>
    <row r="461" spans="1:36" s="22" customFormat="1" ht="64.5" thickBot="1">
      <c r="A461" s="113"/>
      <c r="B461" s="204"/>
      <c r="C461" s="204"/>
      <c r="D461" s="204"/>
      <c r="E461" s="204"/>
      <c r="F461" s="49" t="s">
        <v>7</v>
      </c>
      <c r="G461" s="50"/>
      <c r="H461" s="50"/>
      <c r="I461" s="50"/>
      <c r="J461" s="51"/>
      <c r="K461" s="50"/>
      <c r="L461" s="51"/>
      <c r="M461" s="50"/>
      <c r="N461" s="50"/>
      <c r="O461" s="50"/>
      <c r="P461" s="50"/>
      <c r="Q461" s="50"/>
      <c r="R461" s="50"/>
      <c r="S461" s="52"/>
      <c r="T461" s="54"/>
      <c r="U461" s="114"/>
      <c r="V461" s="115"/>
      <c r="W461" s="115"/>
      <c r="X461" s="116"/>
      <c r="Y461" s="115"/>
      <c r="Z461" s="116"/>
      <c r="AA461" s="116"/>
      <c r="AB461" s="117"/>
      <c r="AC461" s="117"/>
      <c r="AD461" s="117"/>
      <c r="AE461" s="117"/>
      <c r="AF461" s="117"/>
      <c r="AG461" s="216"/>
      <c r="AH461" s="117"/>
      <c r="AI461" s="117"/>
      <c r="AJ461" s="117"/>
    </row>
    <row r="462" spans="1:36" s="22" customFormat="1" ht="51.75" thickBot="1">
      <c r="A462" s="113"/>
      <c r="B462" s="204"/>
      <c r="C462" s="204"/>
      <c r="D462" s="204"/>
      <c r="E462" s="204"/>
      <c r="F462" s="49" t="s">
        <v>8</v>
      </c>
      <c r="G462" s="50"/>
      <c r="H462" s="50"/>
      <c r="I462" s="50"/>
      <c r="J462" s="51"/>
      <c r="K462" s="50"/>
      <c r="L462" s="51"/>
      <c r="M462" s="50"/>
      <c r="N462" s="50"/>
      <c r="O462" s="50"/>
      <c r="P462" s="50"/>
      <c r="Q462" s="50"/>
      <c r="R462" s="50"/>
      <c r="S462" s="52"/>
      <c r="T462" s="54"/>
      <c r="U462" s="114"/>
      <c r="V462" s="115"/>
      <c r="W462" s="115"/>
      <c r="X462" s="116"/>
      <c r="Y462" s="115"/>
      <c r="Z462" s="116"/>
      <c r="AA462" s="116"/>
      <c r="AB462" s="117"/>
      <c r="AC462" s="117"/>
      <c r="AD462" s="117"/>
      <c r="AE462" s="117"/>
      <c r="AF462" s="117"/>
      <c r="AG462" s="216"/>
      <c r="AH462" s="117"/>
      <c r="AI462" s="117"/>
      <c r="AJ462" s="117"/>
    </row>
    <row r="463" spans="1:36" s="22" customFormat="1" ht="26.25" thickBot="1">
      <c r="A463" s="113"/>
      <c r="B463" s="205"/>
      <c r="C463" s="205"/>
      <c r="D463" s="205"/>
      <c r="E463" s="205"/>
      <c r="F463" s="49" t="s">
        <v>9</v>
      </c>
      <c r="G463" s="50"/>
      <c r="H463" s="50"/>
      <c r="I463" s="50"/>
      <c r="J463" s="51"/>
      <c r="K463" s="50"/>
      <c r="L463" s="51"/>
      <c r="M463" s="50"/>
      <c r="N463" s="50"/>
      <c r="O463" s="50"/>
      <c r="P463" s="50"/>
      <c r="Q463" s="50"/>
      <c r="R463" s="50"/>
      <c r="S463" s="52"/>
      <c r="T463" s="54"/>
      <c r="U463" s="114"/>
      <c r="V463" s="115"/>
      <c r="W463" s="115"/>
      <c r="X463" s="116"/>
      <c r="Y463" s="115"/>
      <c r="Z463" s="116"/>
      <c r="AA463" s="116"/>
      <c r="AB463" s="117"/>
      <c r="AC463" s="117"/>
      <c r="AD463" s="117"/>
      <c r="AE463" s="117"/>
      <c r="AF463" s="117"/>
      <c r="AG463" s="217"/>
      <c r="AH463" s="117"/>
      <c r="AI463" s="117"/>
      <c r="AJ463" s="117"/>
    </row>
    <row r="464" spans="1:36" ht="12.75" customHeight="1" thickBot="1">
      <c r="A464" s="158"/>
      <c r="B464" s="131" t="s">
        <v>72</v>
      </c>
      <c r="C464" s="131">
        <v>2015</v>
      </c>
      <c r="D464" s="131">
        <v>2025</v>
      </c>
      <c r="E464" s="131"/>
      <c r="F464" s="70" t="s">
        <v>4</v>
      </c>
      <c r="G464" s="71">
        <f>H464+I464+J464+K464+L464+M464+N464+O464+P464+Q464+T464</f>
        <v>4099650.55</v>
      </c>
      <c r="H464" s="71">
        <v>0</v>
      </c>
      <c r="I464" s="71">
        <f t="shared" ref="I464:K465" si="206">I465</f>
        <v>2638406.98</v>
      </c>
      <c r="J464" s="72">
        <f t="shared" si="206"/>
        <v>148561.94</v>
      </c>
      <c r="K464" s="73">
        <f t="shared" si="206"/>
        <v>37824.589999999997</v>
      </c>
      <c r="L464" s="74">
        <f t="shared" ref="L464:T465" si="207">L465</f>
        <v>75763.11</v>
      </c>
      <c r="M464" s="71">
        <f t="shared" si="207"/>
        <v>33300</v>
      </c>
      <c r="N464" s="73">
        <f t="shared" si="207"/>
        <v>84938.5</v>
      </c>
      <c r="O464" s="73">
        <f t="shared" si="207"/>
        <v>238559.47</v>
      </c>
      <c r="P464" s="73">
        <f t="shared" si="207"/>
        <v>261394.84</v>
      </c>
      <c r="Q464" s="42">
        <f t="shared" si="207"/>
        <v>570901.12</v>
      </c>
      <c r="R464" s="42">
        <f t="shared" si="207"/>
        <v>703761.3899999999</v>
      </c>
      <c r="S464" s="65">
        <f t="shared" si="207"/>
        <v>10000</v>
      </c>
      <c r="T464" s="47">
        <f t="shared" si="207"/>
        <v>10000</v>
      </c>
      <c r="U464" s="152"/>
      <c r="V464" s="140"/>
      <c r="W464" s="155"/>
      <c r="X464" s="140"/>
      <c r="Y464" s="155"/>
      <c r="Z464" s="140"/>
      <c r="AA464" s="140"/>
      <c r="AB464" s="131"/>
      <c r="AC464" s="137"/>
      <c r="AD464" s="137"/>
      <c r="AE464" s="131"/>
      <c r="AF464" s="137"/>
      <c r="AG464" s="131"/>
      <c r="AH464" s="131"/>
      <c r="AI464" s="66"/>
      <c r="AJ464" s="131"/>
    </row>
    <row r="465" spans="1:36" ht="51.75" thickBot="1">
      <c r="A465" s="159"/>
      <c r="B465" s="132"/>
      <c r="C465" s="132"/>
      <c r="D465" s="132"/>
      <c r="E465" s="132"/>
      <c r="F465" s="76" t="s">
        <v>5</v>
      </c>
      <c r="G465" s="71">
        <f t="shared" ref="G465:G467" si="208">H465+I465+J465+K465+L465+M465+N465+O465+P465+Q465+T465</f>
        <v>4099650.55</v>
      </c>
      <c r="H465" s="77">
        <v>0</v>
      </c>
      <c r="I465" s="77">
        <f t="shared" si="206"/>
        <v>2638406.98</v>
      </c>
      <c r="J465" s="78">
        <f t="shared" si="206"/>
        <v>148561.94</v>
      </c>
      <c r="K465" s="79">
        <f t="shared" si="206"/>
        <v>37824.589999999997</v>
      </c>
      <c r="L465" s="80">
        <f t="shared" si="207"/>
        <v>75763.11</v>
      </c>
      <c r="M465" s="77">
        <f t="shared" si="207"/>
        <v>33300</v>
      </c>
      <c r="N465" s="79">
        <f t="shared" si="207"/>
        <v>84938.5</v>
      </c>
      <c r="O465" s="79">
        <f t="shared" si="207"/>
        <v>238559.47</v>
      </c>
      <c r="P465" s="79">
        <f t="shared" si="207"/>
        <v>261394.84</v>
      </c>
      <c r="Q465" s="50">
        <f>Q466+Q467</f>
        <v>570901.12</v>
      </c>
      <c r="R465" s="50">
        <f>R466+R467</f>
        <v>703761.3899999999</v>
      </c>
      <c r="S465" s="50">
        <f t="shared" ref="S465:T465" si="209">S466+S467</f>
        <v>10000</v>
      </c>
      <c r="T465" s="50">
        <f t="shared" si="209"/>
        <v>10000</v>
      </c>
      <c r="U465" s="153"/>
      <c r="V465" s="143"/>
      <c r="W465" s="156"/>
      <c r="X465" s="143"/>
      <c r="Y465" s="156"/>
      <c r="Z465" s="143"/>
      <c r="AA465" s="143"/>
      <c r="AB465" s="132"/>
      <c r="AC465" s="138"/>
      <c r="AD465" s="138"/>
      <c r="AE465" s="132"/>
      <c r="AF465" s="138"/>
      <c r="AG465" s="132"/>
      <c r="AH465" s="132"/>
      <c r="AI465" s="67"/>
      <c r="AJ465" s="132"/>
    </row>
    <row r="466" spans="1:36" ht="64.5" thickBot="1">
      <c r="A466" s="159"/>
      <c r="B466" s="132"/>
      <c r="C466" s="132"/>
      <c r="D466" s="132"/>
      <c r="E466" s="132"/>
      <c r="F466" s="76" t="s">
        <v>6</v>
      </c>
      <c r="G466" s="71">
        <f t="shared" si="208"/>
        <v>3746873.2299999995</v>
      </c>
      <c r="H466" s="77">
        <v>0</v>
      </c>
      <c r="I466" s="77">
        <v>2638406.98</v>
      </c>
      <c r="J466" s="78">
        <v>148561.94</v>
      </c>
      <c r="K466" s="79">
        <v>37824.589999999997</v>
      </c>
      <c r="L466" s="80">
        <f t="shared" ref="L466:Q466" si="210">L358</f>
        <v>75763.11</v>
      </c>
      <c r="M466" s="77">
        <f t="shared" si="210"/>
        <v>33300</v>
      </c>
      <c r="N466" s="79">
        <f t="shared" si="210"/>
        <v>84938.5</v>
      </c>
      <c r="O466" s="79">
        <f t="shared" si="210"/>
        <v>238559.47</v>
      </c>
      <c r="P466" s="79">
        <f>P442+P430+P406+P364</f>
        <v>261394.84</v>
      </c>
      <c r="Q466" s="50">
        <f t="shared" si="210"/>
        <v>228123.8</v>
      </c>
      <c r="R466" s="50">
        <f t="shared" ref="R466:S466" si="211">R358</f>
        <v>300371.92</v>
      </c>
      <c r="S466" s="52">
        <f t="shared" si="211"/>
        <v>0</v>
      </c>
      <c r="T466" s="54">
        <f t="shared" ref="T466" si="212">T358</f>
        <v>0</v>
      </c>
      <c r="U466" s="153"/>
      <c r="V466" s="143"/>
      <c r="W466" s="156"/>
      <c r="X466" s="143"/>
      <c r="Y466" s="156"/>
      <c r="Z466" s="143"/>
      <c r="AA466" s="143"/>
      <c r="AB466" s="132"/>
      <c r="AC466" s="138"/>
      <c r="AD466" s="138"/>
      <c r="AE466" s="132"/>
      <c r="AF466" s="138"/>
      <c r="AG466" s="132"/>
      <c r="AH466" s="132"/>
      <c r="AI466" s="67"/>
      <c r="AJ466" s="132"/>
    </row>
    <row r="467" spans="1:36" ht="64.5" thickBot="1">
      <c r="A467" s="159"/>
      <c r="B467" s="132"/>
      <c r="C467" s="132"/>
      <c r="D467" s="132"/>
      <c r="E467" s="132"/>
      <c r="F467" s="76" t="s">
        <v>7</v>
      </c>
      <c r="G467" s="71">
        <f t="shared" si="208"/>
        <v>352777.32</v>
      </c>
      <c r="H467" s="77">
        <v>0</v>
      </c>
      <c r="I467" s="77">
        <v>0</v>
      </c>
      <c r="J467" s="78">
        <v>0</v>
      </c>
      <c r="K467" s="79">
        <v>0</v>
      </c>
      <c r="L467" s="80">
        <v>0</v>
      </c>
      <c r="M467" s="77">
        <v>0</v>
      </c>
      <c r="N467" s="79">
        <v>0</v>
      </c>
      <c r="O467" s="79">
        <v>0</v>
      </c>
      <c r="P467" s="79">
        <v>0</v>
      </c>
      <c r="Q467" s="50">
        <f>Q395+Q371</f>
        <v>342777.32</v>
      </c>
      <c r="R467" s="50">
        <f t="shared" ref="R467:T467" si="213">R395+R371</f>
        <v>403389.47</v>
      </c>
      <c r="S467" s="50">
        <f t="shared" si="213"/>
        <v>10000</v>
      </c>
      <c r="T467" s="50">
        <f t="shared" si="213"/>
        <v>10000</v>
      </c>
      <c r="U467" s="153"/>
      <c r="V467" s="143"/>
      <c r="W467" s="156"/>
      <c r="X467" s="143"/>
      <c r="Y467" s="156"/>
      <c r="Z467" s="143"/>
      <c r="AA467" s="143"/>
      <c r="AB467" s="132"/>
      <c r="AC467" s="138"/>
      <c r="AD467" s="138"/>
      <c r="AE467" s="132"/>
      <c r="AF467" s="138"/>
      <c r="AG467" s="132"/>
      <c r="AH467" s="132"/>
      <c r="AI467" s="67"/>
      <c r="AJ467" s="132"/>
    </row>
    <row r="468" spans="1:36" ht="51.75" thickBot="1">
      <c r="A468" s="159"/>
      <c r="B468" s="132"/>
      <c r="C468" s="132"/>
      <c r="D468" s="132"/>
      <c r="E468" s="132"/>
      <c r="F468" s="76" t="s">
        <v>8</v>
      </c>
      <c r="G468" s="77"/>
      <c r="H468" s="77"/>
      <c r="I468" s="77"/>
      <c r="J468" s="78"/>
      <c r="K468" s="79"/>
      <c r="L468" s="80"/>
      <c r="M468" s="77"/>
      <c r="N468" s="79"/>
      <c r="O468" s="79"/>
      <c r="P468" s="79"/>
      <c r="Q468" s="50"/>
      <c r="R468" s="50"/>
      <c r="S468" s="52"/>
      <c r="T468" s="54"/>
      <c r="U468" s="153"/>
      <c r="V468" s="143"/>
      <c r="W468" s="156"/>
      <c r="X468" s="143"/>
      <c r="Y468" s="156"/>
      <c r="Z468" s="143"/>
      <c r="AA468" s="143"/>
      <c r="AB468" s="132"/>
      <c r="AC468" s="138"/>
      <c r="AD468" s="138"/>
      <c r="AE468" s="132"/>
      <c r="AF468" s="138"/>
      <c r="AG468" s="132"/>
      <c r="AH468" s="132"/>
      <c r="AI468" s="67"/>
      <c r="AJ468" s="132"/>
    </row>
    <row r="469" spans="1:36" ht="26.25" thickBot="1">
      <c r="A469" s="160"/>
      <c r="B469" s="133"/>
      <c r="C469" s="133"/>
      <c r="D469" s="133"/>
      <c r="E469" s="133"/>
      <c r="F469" s="76" t="s">
        <v>9</v>
      </c>
      <c r="G469" s="77"/>
      <c r="H469" s="77"/>
      <c r="I469" s="77"/>
      <c r="J469" s="78"/>
      <c r="K469" s="79"/>
      <c r="L469" s="80"/>
      <c r="M469" s="77"/>
      <c r="N469" s="79"/>
      <c r="O469" s="79"/>
      <c r="P469" s="79"/>
      <c r="Q469" s="50"/>
      <c r="R469" s="50"/>
      <c r="S469" s="52"/>
      <c r="T469" s="54"/>
      <c r="U469" s="154"/>
      <c r="V469" s="144"/>
      <c r="W469" s="157"/>
      <c r="X469" s="144"/>
      <c r="Y469" s="157"/>
      <c r="Z469" s="144"/>
      <c r="AA469" s="144"/>
      <c r="AB469" s="133"/>
      <c r="AC469" s="139"/>
      <c r="AD469" s="139"/>
      <c r="AE469" s="133"/>
      <c r="AF469" s="139"/>
      <c r="AG469" s="133"/>
      <c r="AH469" s="133"/>
      <c r="AI469" s="68"/>
      <c r="AJ469" s="133"/>
    </row>
    <row r="470" spans="1:36" ht="12.75" customHeight="1" thickBot="1">
      <c r="A470" s="197" t="s">
        <v>73</v>
      </c>
      <c r="B470" s="198"/>
      <c r="C470" s="198"/>
      <c r="D470" s="198"/>
      <c r="E470" s="172"/>
      <c r="F470" s="70" t="s">
        <v>4</v>
      </c>
      <c r="G470" s="71">
        <f>H470+I470+J470+K470+L470+M470+N470+O470+P470+Q470+R470+S470+T470</f>
        <v>171160333.17999998</v>
      </c>
      <c r="H470" s="71">
        <v>12983318.27</v>
      </c>
      <c r="I470" s="71">
        <v>12431817.02</v>
      </c>
      <c r="J470" s="72">
        <f t="shared" ref="J470:O470" si="214">J471</f>
        <v>9062539.4700000007</v>
      </c>
      <c r="K470" s="73">
        <f t="shared" si="214"/>
        <v>10630125.98</v>
      </c>
      <c r="L470" s="74">
        <f t="shared" si="214"/>
        <v>8731915.290000001</v>
      </c>
      <c r="M470" s="71">
        <f t="shared" si="214"/>
        <v>11014051.85</v>
      </c>
      <c r="N470" s="73">
        <f t="shared" si="214"/>
        <v>10248279.060000001</v>
      </c>
      <c r="O470" s="73">
        <f t="shared" si="214"/>
        <v>12919939.420000002</v>
      </c>
      <c r="P470" s="73">
        <f>P471</f>
        <v>17876595.18</v>
      </c>
      <c r="Q470" s="42">
        <f>Q471</f>
        <v>24795669.550000001</v>
      </c>
      <c r="R470" s="42">
        <f>R471</f>
        <v>15850699.270000001</v>
      </c>
      <c r="S470" s="65">
        <f>S471</f>
        <v>12438153</v>
      </c>
      <c r="T470" s="47">
        <f>T471</f>
        <v>12177229.82</v>
      </c>
      <c r="U470" s="152"/>
      <c r="V470" s="140"/>
      <c r="W470" s="155"/>
      <c r="X470" s="140"/>
      <c r="Y470" s="155"/>
      <c r="Z470" s="140"/>
      <c r="AA470" s="140"/>
      <c r="AB470" s="131"/>
      <c r="AC470" s="137"/>
      <c r="AD470" s="137"/>
      <c r="AE470" s="131"/>
      <c r="AF470" s="137"/>
      <c r="AG470" s="131"/>
      <c r="AH470" s="131"/>
      <c r="AI470" s="66"/>
      <c r="AJ470" s="131"/>
    </row>
    <row r="471" spans="1:36" ht="51.75" thickBot="1">
      <c r="A471" s="199"/>
      <c r="B471" s="200"/>
      <c r="C471" s="200"/>
      <c r="D471" s="200"/>
      <c r="E471" s="173"/>
      <c r="F471" s="76" t="s">
        <v>5</v>
      </c>
      <c r="G471" s="71">
        <f t="shared" ref="G471:G473" si="215">H471+I471+J471+K471+L471+M471+N471+O471+P471+Q471+R471+S471+T471</f>
        <v>171160333.17999998</v>
      </c>
      <c r="H471" s="77">
        <v>12983318.27</v>
      </c>
      <c r="I471" s="77">
        <v>12431817.02</v>
      </c>
      <c r="J471" s="78">
        <v>9062539.4700000007</v>
      </c>
      <c r="K471" s="79">
        <f t="shared" ref="K471:T471" si="216">K20+K71+K132+K225+K318+K357</f>
        <v>10630125.98</v>
      </c>
      <c r="L471" s="80">
        <f t="shared" si="216"/>
        <v>8731915.290000001</v>
      </c>
      <c r="M471" s="77">
        <f t="shared" si="216"/>
        <v>11014051.85</v>
      </c>
      <c r="N471" s="79">
        <f t="shared" si="216"/>
        <v>10248279.060000001</v>
      </c>
      <c r="O471" s="79">
        <f t="shared" si="216"/>
        <v>12919939.420000002</v>
      </c>
      <c r="P471" s="79">
        <f t="shared" si="216"/>
        <v>17876595.18</v>
      </c>
      <c r="Q471" s="50">
        <f t="shared" si="216"/>
        <v>24795669.550000001</v>
      </c>
      <c r="R471" s="50">
        <f>R472+R473</f>
        <v>15850699.270000001</v>
      </c>
      <c r="S471" s="52">
        <f t="shared" si="216"/>
        <v>12438153</v>
      </c>
      <c r="T471" s="54">
        <f t="shared" si="216"/>
        <v>12177229.82</v>
      </c>
      <c r="U471" s="153"/>
      <c r="V471" s="143"/>
      <c r="W471" s="156"/>
      <c r="X471" s="143"/>
      <c r="Y471" s="156"/>
      <c r="Z471" s="143"/>
      <c r="AA471" s="143"/>
      <c r="AB471" s="132"/>
      <c r="AC471" s="138"/>
      <c r="AD471" s="138"/>
      <c r="AE471" s="132"/>
      <c r="AF471" s="138"/>
      <c r="AG471" s="132"/>
      <c r="AH471" s="132"/>
      <c r="AI471" s="67"/>
      <c r="AJ471" s="132"/>
    </row>
    <row r="472" spans="1:36" ht="64.5" thickBot="1">
      <c r="A472" s="199"/>
      <c r="B472" s="200"/>
      <c r="C472" s="200"/>
      <c r="D472" s="200"/>
      <c r="E472" s="173"/>
      <c r="F472" s="76" t="s">
        <v>6</v>
      </c>
      <c r="G472" s="71">
        <f t="shared" si="215"/>
        <v>150524717.15999997</v>
      </c>
      <c r="H472" s="77">
        <v>11199997.02</v>
      </c>
      <c r="I472" s="77">
        <v>12229310.02</v>
      </c>
      <c r="J472" s="78">
        <v>8879636.4700000007</v>
      </c>
      <c r="K472" s="79">
        <f t="shared" ref="K472:T472" si="217">K21+K72+K133+K226+K319+K358</f>
        <v>10453356.98</v>
      </c>
      <c r="L472" s="80">
        <f t="shared" si="217"/>
        <v>8520997.2899999991</v>
      </c>
      <c r="M472" s="77">
        <f t="shared" si="217"/>
        <v>10797006.85</v>
      </c>
      <c r="N472" s="79">
        <f t="shared" si="217"/>
        <v>9995791.0600000005</v>
      </c>
      <c r="O472" s="79">
        <f t="shared" si="217"/>
        <v>12653989.420000002</v>
      </c>
      <c r="P472" s="79">
        <f t="shared" si="217"/>
        <v>14091363.18</v>
      </c>
      <c r="Q472" s="50">
        <f t="shared" si="217"/>
        <v>12947526.25</v>
      </c>
      <c r="R472" s="50">
        <f>R466+R349+R310+R217+R124+R63</f>
        <v>15058599.800000001</v>
      </c>
      <c r="S472" s="52">
        <f t="shared" si="217"/>
        <v>11999403</v>
      </c>
      <c r="T472" s="54">
        <f t="shared" si="217"/>
        <v>11697739.82</v>
      </c>
      <c r="U472" s="153"/>
      <c r="V472" s="143"/>
      <c r="W472" s="156"/>
      <c r="X472" s="143"/>
      <c r="Y472" s="156"/>
      <c r="Z472" s="143"/>
      <c r="AA472" s="143"/>
      <c r="AB472" s="132"/>
      <c r="AC472" s="138"/>
      <c r="AD472" s="138"/>
      <c r="AE472" s="132"/>
      <c r="AF472" s="138"/>
      <c r="AG472" s="132"/>
      <c r="AH472" s="132"/>
      <c r="AI472" s="67"/>
      <c r="AJ472" s="132"/>
    </row>
    <row r="473" spans="1:36" ht="64.5" thickBot="1">
      <c r="A473" s="199"/>
      <c r="B473" s="200"/>
      <c r="C473" s="200"/>
      <c r="D473" s="200"/>
      <c r="E473" s="173"/>
      <c r="F473" s="76" t="s">
        <v>7</v>
      </c>
      <c r="G473" s="71">
        <f t="shared" si="215"/>
        <v>20635616.02</v>
      </c>
      <c r="H473" s="77">
        <v>1783321.25</v>
      </c>
      <c r="I473" s="77">
        <v>202507</v>
      </c>
      <c r="J473" s="78">
        <v>182903</v>
      </c>
      <c r="K473" s="79">
        <f>K22+K73+K134+K227+K320+K359</f>
        <v>176769</v>
      </c>
      <c r="L473" s="80">
        <f>189272+21646</f>
        <v>210918</v>
      </c>
      <c r="M473" s="77">
        <f>M311</f>
        <v>217045</v>
      </c>
      <c r="N473" s="79">
        <f>N311</f>
        <v>252488</v>
      </c>
      <c r="O473" s="79">
        <f>O311</f>
        <v>265950</v>
      </c>
      <c r="P473" s="79">
        <f>P22+P73+P134+P227+P320+P359</f>
        <v>3785232</v>
      </c>
      <c r="Q473" s="50">
        <f>Q22+Q73+Q134+Q227+Q320+Q359</f>
        <v>11848143.300000001</v>
      </c>
      <c r="R473" s="50">
        <f>R22+R73+R134+R227+R320+R359</f>
        <v>792099.47</v>
      </c>
      <c r="S473" s="50">
        <f>S22+S73+S134+S227+S320+S359</f>
        <v>438750</v>
      </c>
      <c r="T473" s="50">
        <f>T22+T73+T134+T227+T320+T359</f>
        <v>479490</v>
      </c>
      <c r="U473" s="153"/>
      <c r="V473" s="143"/>
      <c r="W473" s="156"/>
      <c r="X473" s="143"/>
      <c r="Y473" s="156"/>
      <c r="Z473" s="143"/>
      <c r="AA473" s="143"/>
      <c r="AB473" s="132"/>
      <c r="AC473" s="138"/>
      <c r="AD473" s="138"/>
      <c r="AE473" s="132"/>
      <c r="AF473" s="138"/>
      <c r="AG473" s="132"/>
      <c r="AH473" s="132"/>
      <c r="AI473" s="67"/>
      <c r="AJ473" s="132"/>
    </row>
    <row r="474" spans="1:36" ht="51.75" thickBot="1">
      <c r="A474" s="199"/>
      <c r="B474" s="200"/>
      <c r="C474" s="200"/>
      <c r="D474" s="200"/>
      <c r="E474" s="173"/>
      <c r="F474" s="76" t="s">
        <v>8</v>
      </c>
      <c r="G474" s="77"/>
      <c r="H474" s="77"/>
      <c r="I474" s="77"/>
      <c r="J474" s="78"/>
      <c r="K474" s="79"/>
      <c r="L474" s="80"/>
      <c r="M474" s="77"/>
      <c r="N474" s="79"/>
      <c r="O474" s="79"/>
      <c r="P474" s="79"/>
      <c r="Q474" s="50"/>
      <c r="R474" s="50"/>
      <c r="S474" s="52"/>
      <c r="T474" s="53"/>
      <c r="U474" s="153"/>
      <c r="V474" s="143"/>
      <c r="W474" s="156"/>
      <c r="X474" s="143"/>
      <c r="Y474" s="156"/>
      <c r="Z474" s="143"/>
      <c r="AA474" s="143"/>
      <c r="AB474" s="132"/>
      <c r="AC474" s="138"/>
      <c r="AD474" s="138"/>
      <c r="AE474" s="132"/>
      <c r="AF474" s="138"/>
      <c r="AG474" s="132"/>
      <c r="AH474" s="132"/>
      <c r="AI474" s="67"/>
      <c r="AJ474" s="132"/>
    </row>
    <row r="475" spans="1:36" ht="26.25" thickBot="1">
      <c r="A475" s="201"/>
      <c r="B475" s="202"/>
      <c r="C475" s="202"/>
      <c r="D475" s="202"/>
      <c r="E475" s="174"/>
      <c r="F475" s="76" t="s">
        <v>9</v>
      </c>
      <c r="G475" s="77"/>
      <c r="H475" s="77"/>
      <c r="I475" s="77"/>
      <c r="J475" s="78"/>
      <c r="K475" s="79"/>
      <c r="L475" s="80"/>
      <c r="M475" s="77"/>
      <c r="N475" s="79"/>
      <c r="O475" s="79"/>
      <c r="P475" s="79"/>
      <c r="Q475" s="50"/>
      <c r="R475" s="50"/>
      <c r="S475" s="52"/>
      <c r="T475" s="54"/>
      <c r="U475" s="154"/>
      <c r="V475" s="144"/>
      <c r="W475" s="157"/>
      <c r="X475" s="144"/>
      <c r="Y475" s="157"/>
      <c r="Z475" s="144"/>
      <c r="AA475" s="144"/>
      <c r="AB475" s="133"/>
      <c r="AC475" s="139"/>
      <c r="AD475" s="139"/>
      <c r="AE475" s="133"/>
      <c r="AF475" s="139"/>
      <c r="AG475" s="133"/>
      <c r="AH475" s="133"/>
      <c r="AI475" s="68"/>
      <c r="AJ475" s="133"/>
    </row>
    <row r="477" spans="1:36">
      <c r="L477" s="118"/>
    </row>
    <row r="478" spans="1:36">
      <c r="K478" s="119"/>
    </row>
  </sheetData>
  <mergeCells count="1443">
    <mergeCell ref="AJ209:AJ214"/>
    <mergeCell ref="A203:A208"/>
    <mergeCell ref="B203:B208"/>
    <mergeCell ref="C203:C208"/>
    <mergeCell ref="D203:D208"/>
    <mergeCell ref="E203:E208"/>
    <mergeCell ref="U203:U208"/>
    <mergeCell ref="V203:V208"/>
    <mergeCell ref="W203:W208"/>
    <mergeCell ref="X203:X208"/>
    <mergeCell ref="Y203:Y208"/>
    <mergeCell ref="E1:AE1"/>
    <mergeCell ref="E2:AE2"/>
    <mergeCell ref="E3:AE3"/>
    <mergeCell ref="E4:AE4"/>
    <mergeCell ref="AB290:AB295"/>
    <mergeCell ref="AE70:AE75"/>
    <mergeCell ref="AE97:AE103"/>
    <mergeCell ref="AF97:AF103"/>
    <mergeCell ref="AG97:AG103"/>
    <mergeCell ref="AC55:AC60"/>
    <mergeCell ref="X13:AJ13"/>
    <mergeCell ref="W12:AJ12"/>
    <mergeCell ref="U11:AJ11"/>
    <mergeCell ref="A15:AJ15"/>
    <mergeCell ref="A16:AJ16"/>
    <mergeCell ref="A17:AJ17"/>
    <mergeCell ref="F11:T12"/>
    <mergeCell ref="H13:T13"/>
    <mergeCell ref="A18:AJ18"/>
    <mergeCell ref="AJ19:AJ24"/>
    <mergeCell ref="AJ25:AJ30"/>
    <mergeCell ref="AJ31:AJ36"/>
    <mergeCell ref="AJ37:AJ42"/>
    <mergeCell ref="AJ43:AJ48"/>
    <mergeCell ref="AH19:AH24"/>
    <mergeCell ref="AH203:AH208"/>
    <mergeCell ref="AJ203:AJ208"/>
    <mergeCell ref="A209:A214"/>
    <mergeCell ref="B209:B214"/>
    <mergeCell ref="C209:C214"/>
    <mergeCell ref="D209:D214"/>
    <mergeCell ref="E209:E214"/>
    <mergeCell ref="AH55:AH60"/>
    <mergeCell ref="AH398:AH403"/>
    <mergeCell ref="AJ236:AJ241"/>
    <mergeCell ref="T95:T96"/>
    <mergeCell ref="T88:T89"/>
    <mergeCell ref="T102:T103"/>
    <mergeCell ref="T81:T82"/>
    <mergeCell ref="AD55:AD60"/>
    <mergeCell ref="AJ215:AJ220"/>
    <mergeCell ref="A67:AJ67"/>
    <mergeCell ref="A68:AJ68"/>
    <mergeCell ref="A69:AJ69"/>
    <mergeCell ref="AJ61:AJ66"/>
    <mergeCell ref="AJ70:AJ75"/>
    <mergeCell ref="AJ76:AJ82"/>
    <mergeCell ref="AJ83:AJ89"/>
    <mergeCell ref="AJ104:AJ109"/>
    <mergeCell ref="Z203:Z208"/>
    <mergeCell ref="AA203:AA208"/>
    <mergeCell ref="AB203:AB208"/>
    <mergeCell ref="AC203:AC208"/>
    <mergeCell ref="AD203:AD208"/>
    <mergeCell ref="AE203:AE208"/>
    <mergeCell ref="AF203:AF208"/>
    <mergeCell ref="U209:U214"/>
    <mergeCell ref="V209:V214"/>
    <mergeCell ref="W209:W214"/>
    <mergeCell ref="X209:X214"/>
    <mergeCell ref="Y209:Y214"/>
    <mergeCell ref="Z209:Z214"/>
    <mergeCell ref="AA209:AA214"/>
    <mergeCell ref="AB209:AB214"/>
    <mergeCell ref="AJ362:AJ367"/>
    <mergeCell ref="AJ49:AJ54"/>
    <mergeCell ref="B452:B457"/>
    <mergeCell ref="C452:C457"/>
    <mergeCell ref="D452:D457"/>
    <mergeCell ref="E452:E457"/>
    <mergeCell ref="AJ55:AJ60"/>
    <mergeCell ref="AG90:AG96"/>
    <mergeCell ref="Y70:Y75"/>
    <mergeCell ref="Z70:Z75"/>
    <mergeCell ref="AE83:AE89"/>
    <mergeCell ref="AA83:AA89"/>
    <mergeCell ref="Y90:Y96"/>
    <mergeCell ref="Z90:Z96"/>
    <mergeCell ref="AA90:AA96"/>
    <mergeCell ref="AB90:AB96"/>
    <mergeCell ref="AC90:AC96"/>
    <mergeCell ref="AD90:AD96"/>
    <mergeCell ref="AG452:AG463"/>
    <mergeCell ref="AG422:AG427"/>
    <mergeCell ref="D317:D322"/>
    <mergeCell ref="D323:D328"/>
    <mergeCell ref="AJ173:AJ178"/>
    <mergeCell ref="AJ179:AJ184"/>
    <mergeCell ref="AJ185:AJ190"/>
    <mergeCell ref="AJ191:AJ196"/>
    <mergeCell ref="AJ197:AJ202"/>
    <mergeCell ref="AG302:AG313"/>
    <mergeCell ref="AJ224:AJ229"/>
    <mergeCell ref="AJ230:AJ235"/>
    <mergeCell ref="AE90:AE96"/>
    <mergeCell ref="X83:X89"/>
    <mergeCell ref="AJ446:AJ451"/>
    <mergeCell ref="AJ464:AJ469"/>
    <mergeCell ref="AJ470:AJ475"/>
    <mergeCell ref="A315:AJ315"/>
    <mergeCell ref="A316:AJ316"/>
    <mergeCell ref="AJ392:AJ397"/>
    <mergeCell ref="AJ398:AJ403"/>
    <mergeCell ref="AJ404:AJ409"/>
    <mergeCell ref="AJ410:AJ415"/>
    <mergeCell ref="AE329:AE334"/>
    <mergeCell ref="AJ416:AJ421"/>
    <mergeCell ref="AJ422:AJ427"/>
    <mergeCell ref="AH440:AH445"/>
    <mergeCell ref="AB254:AB259"/>
    <mergeCell ref="AB266:AB271"/>
    <mergeCell ref="C335:C340"/>
    <mergeCell ref="D335:D340"/>
    <mergeCell ref="C290:C295"/>
    <mergeCell ref="AJ428:AJ433"/>
    <mergeCell ref="AJ434:AJ439"/>
    <mergeCell ref="AJ440:AJ445"/>
    <mergeCell ref="AB347:AB352"/>
    <mergeCell ref="AB335:AB340"/>
    <mergeCell ref="AH404:AH409"/>
    <mergeCell ref="AH410:AH415"/>
    <mergeCell ref="B458:B463"/>
    <mergeCell ref="C458:C463"/>
    <mergeCell ref="D458:D463"/>
    <mergeCell ref="E458:E463"/>
    <mergeCell ref="AJ254:AJ259"/>
    <mergeCell ref="AJ260:AJ265"/>
    <mergeCell ref="AJ266:AJ271"/>
    <mergeCell ref="AH464:AH469"/>
    <mergeCell ref="AH470:AH475"/>
    <mergeCell ref="AH278:AH283"/>
    <mergeCell ref="U116:U121"/>
    <mergeCell ref="U122:U127"/>
    <mergeCell ref="AE110:AE115"/>
    <mergeCell ref="AE116:AE121"/>
    <mergeCell ref="AE122:AE127"/>
    <mergeCell ref="W143:W148"/>
    <mergeCell ref="U155:U160"/>
    <mergeCell ref="X110:X115"/>
    <mergeCell ref="AE149:AE154"/>
    <mergeCell ref="X137:X142"/>
    <mergeCell ref="AJ131:AJ136"/>
    <mergeCell ref="AJ137:AJ142"/>
    <mergeCell ref="AH290:AH295"/>
    <mergeCell ref="AH296:AH301"/>
    <mergeCell ref="AH317:AH322"/>
    <mergeCell ref="AH323:AH328"/>
    <mergeCell ref="AH329:AH334"/>
    <mergeCell ref="AH335:AH340"/>
    <mergeCell ref="AH341:AH346"/>
    <mergeCell ref="A128:AJ128"/>
    <mergeCell ref="A129:AJ129"/>
    <mergeCell ref="A130:AJ130"/>
    <mergeCell ref="AJ110:AJ115"/>
    <mergeCell ref="AJ116:AJ121"/>
    <mergeCell ref="AJ122:AJ127"/>
    <mergeCell ref="AH368:AH373"/>
    <mergeCell ref="AH284:AH289"/>
    <mergeCell ref="AH248:AH253"/>
    <mergeCell ref="AH254:AH259"/>
    <mergeCell ref="AH25:AH30"/>
    <mergeCell ref="AH31:AH36"/>
    <mergeCell ref="AH37:AH42"/>
    <mergeCell ref="AH43:AH48"/>
    <mergeCell ref="AH76:AH82"/>
    <mergeCell ref="AH83:AH89"/>
    <mergeCell ref="AH104:AH109"/>
    <mergeCell ref="AF55:AF60"/>
    <mergeCell ref="AG55:AG60"/>
    <mergeCell ref="I102:I103"/>
    <mergeCell ref="J102:J103"/>
    <mergeCell ref="AH374:AH379"/>
    <mergeCell ref="AH380:AH385"/>
    <mergeCell ref="AH386:AH391"/>
    <mergeCell ref="AH266:AH271"/>
    <mergeCell ref="AH272:AH277"/>
    <mergeCell ref="AJ368:AJ373"/>
    <mergeCell ref="AJ374:AJ379"/>
    <mergeCell ref="AJ248:AJ253"/>
    <mergeCell ref="AJ242:AJ247"/>
    <mergeCell ref="AJ272:AJ277"/>
    <mergeCell ref="AJ278:AJ283"/>
    <mergeCell ref="AJ284:AJ289"/>
    <mergeCell ref="AJ290:AJ295"/>
    <mergeCell ref="AJ296:AJ301"/>
    <mergeCell ref="AJ317:AJ322"/>
    <mergeCell ref="AJ323:AJ328"/>
    <mergeCell ref="AJ329:AJ334"/>
    <mergeCell ref="AJ335:AJ340"/>
    <mergeCell ref="AH347:AH352"/>
    <mergeCell ref="AH356:AH361"/>
    <mergeCell ref="AH362:AH367"/>
    <mergeCell ref="AJ90:AJ96"/>
    <mergeCell ref="AH155:AH160"/>
    <mergeCell ref="AJ155:AJ160"/>
    <mergeCell ref="AH97:AH103"/>
    <mergeCell ref="AJ97:AJ103"/>
    <mergeCell ref="A221:AJ221"/>
    <mergeCell ref="A222:AJ222"/>
    <mergeCell ref="A223:AJ223"/>
    <mergeCell ref="A314:AJ314"/>
    <mergeCell ref="AE236:AE241"/>
    <mergeCell ref="AE254:AE259"/>
    <mergeCell ref="AH179:AH184"/>
    <mergeCell ref="A254:A259"/>
    <mergeCell ref="AJ143:AJ148"/>
    <mergeCell ref="AJ149:AJ154"/>
    <mergeCell ref="AJ161:AJ166"/>
    <mergeCell ref="Z290:Z295"/>
    <mergeCell ref="AA290:AA295"/>
    <mergeCell ref="Z284:Z289"/>
    <mergeCell ref="AB278:AB283"/>
    <mergeCell ref="AA266:AA271"/>
    <mergeCell ref="Z254:Z259"/>
    <mergeCell ref="AA254:AA259"/>
    <mergeCell ref="AA272:AA277"/>
    <mergeCell ref="AC197:AC202"/>
    <mergeCell ref="AD254:AD259"/>
    <mergeCell ref="AD97:AD103"/>
    <mergeCell ref="AJ167:AJ172"/>
    <mergeCell ref="AH110:AH115"/>
    <mergeCell ref="AH116:AH121"/>
    <mergeCell ref="AH122:AH127"/>
    <mergeCell ref="A90:A96"/>
    <mergeCell ref="AJ380:AJ385"/>
    <mergeCell ref="AJ386:AJ391"/>
    <mergeCell ref="A354:AJ354"/>
    <mergeCell ref="A355:AJ355"/>
    <mergeCell ref="A329:A334"/>
    <mergeCell ref="W347:W352"/>
    <mergeCell ref="X347:X352"/>
    <mergeCell ref="Y347:Y352"/>
    <mergeCell ref="C260:C265"/>
    <mergeCell ref="Z248:Z253"/>
    <mergeCell ref="AA167:AA172"/>
    <mergeCell ref="Z260:Z265"/>
    <mergeCell ref="AA260:AA265"/>
    <mergeCell ref="D254:D259"/>
    <mergeCell ref="V248:V253"/>
    <mergeCell ref="D191:D196"/>
    <mergeCell ref="U179:U184"/>
    <mergeCell ref="D248:D253"/>
    <mergeCell ref="U242:U247"/>
    <mergeCell ref="C242:C247"/>
    <mergeCell ref="X173:X178"/>
    <mergeCell ref="U167:U172"/>
    <mergeCell ref="C173:C178"/>
    <mergeCell ref="Y179:Y184"/>
    <mergeCell ref="AH224:AH229"/>
    <mergeCell ref="AH230:AH235"/>
    <mergeCell ref="AH236:AH241"/>
    <mergeCell ref="AH260:AH265"/>
    <mergeCell ref="V335:V340"/>
    <mergeCell ref="AA329:AA334"/>
    <mergeCell ref="AA335:AA340"/>
    <mergeCell ref="AJ341:AJ346"/>
    <mergeCell ref="D356:D361"/>
    <mergeCell ref="AF185:AF190"/>
    <mergeCell ref="U341:U346"/>
    <mergeCell ref="AB323:AB328"/>
    <mergeCell ref="W323:W328"/>
    <mergeCell ref="X323:X328"/>
    <mergeCell ref="Y323:Y328"/>
    <mergeCell ref="Z323:Z328"/>
    <mergeCell ref="E317:E322"/>
    <mergeCell ref="Z236:Z241"/>
    <mergeCell ref="U356:U361"/>
    <mergeCell ref="W284:W289"/>
    <mergeCell ref="W335:W340"/>
    <mergeCell ref="X335:X340"/>
    <mergeCell ref="W317:W322"/>
    <mergeCell ref="U296:U301"/>
    <mergeCell ref="V296:V301"/>
    <mergeCell ref="E284:E289"/>
    <mergeCell ref="U278:U283"/>
    <mergeCell ref="X341:X346"/>
    <mergeCell ref="E323:E328"/>
    <mergeCell ref="AB317:AB322"/>
    <mergeCell ref="AB329:AB334"/>
    <mergeCell ref="Z335:Z340"/>
    <mergeCell ref="Y290:Y295"/>
    <mergeCell ref="W266:W271"/>
    <mergeCell ref="A353:AJ353"/>
    <mergeCell ref="AJ347:AJ352"/>
    <mergeCell ref="AJ356:AJ361"/>
    <mergeCell ref="AC209:AC214"/>
    <mergeCell ref="AD209:AD214"/>
    <mergeCell ref="AE209:AE214"/>
    <mergeCell ref="AG155:AG160"/>
    <mergeCell ref="AF90:AF96"/>
    <mergeCell ref="AD83:AD89"/>
    <mergeCell ref="AC104:AC109"/>
    <mergeCell ref="AC131:AC136"/>
    <mergeCell ref="AC137:AC142"/>
    <mergeCell ref="Z97:Z103"/>
    <mergeCell ref="Y97:Y103"/>
    <mergeCell ref="AH90:AH96"/>
    <mergeCell ref="AC110:AC115"/>
    <mergeCell ref="AC167:AC172"/>
    <mergeCell ref="AD155:AD160"/>
    <mergeCell ref="AB224:AB229"/>
    <mergeCell ref="AB116:AB121"/>
    <mergeCell ref="AD161:AD166"/>
    <mergeCell ref="AH242:AH247"/>
    <mergeCell ref="AH446:AH451"/>
    <mergeCell ref="AH167:AH172"/>
    <mergeCell ref="AH173:AH178"/>
    <mergeCell ref="AH191:AH196"/>
    <mergeCell ref="AB179:AB184"/>
    <mergeCell ref="AH197:AH202"/>
    <mergeCell ref="AH422:AH427"/>
    <mergeCell ref="AH428:AH433"/>
    <mergeCell ref="AH434:AH439"/>
    <mergeCell ref="AH392:AH397"/>
    <mergeCell ref="AH416:AH421"/>
    <mergeCell ref="AG410:AG415"/>
    <mergeCell ref="AG416:AG421"/>
    <mergeCell ref="AF209:AF214"/>
    <mergeCell ref="AG209:AG214"/>
    <mergeCell ref="AH209:AH214"/>
    <mergeCell ref="AH161:AH166"/>
    <mergeCell ref="AB122:AB127"/>
    <mergeCell ref="AC143:AC148"/>
    <mergeCell ref="AC97:AC103"/>
    <mergeCell ref="AC122:AC127"/>
    <mergeCell ref="AC278:AC283"/>
    <mergeCell ref="AA191:AA196"/>
    <mergeCell ref="AB191:AB196"/>
    <mergeCell ref="AA122:AA127"/>
    <mergeCell ref="Y260:Y265"/>
    <mergeCell ref="V260:V265"/>
    <mergeCell ref="V254:V259"/>
    <mergeCell ref="X97:X103"/>
    <mergeCell ref="AH131:AH136"/>
    <mergeCell ref="AH137:AH142"/>
    <mergeCell ref="AH143:AH148"/>
    <mergeCell ref="AH149:AH154"/>
    <mergeCell ref="AB272:AB277"/>
    <mergeCell ref="W173:W178"/>
    <mergeCell ref="V155:V160"/>
    <mergeCell ref="V185:V190"/>
    <mergeCell ref="AH215:AH220"/>
    <mergeCell ref="AH185:AH190"/>
    <mergeCell ref="AC149:AC154"/>
    <mergeCell ref="Y104:Y109"/>
    <mergeCell ref="Y110:Y115"/>
    <mergeCell ref="AB110:AB115"/>
    <mergeCell ref="AD116:AD121"/>
    <mergeCell ref="AD122:AD127"/>
    <mergeCell ref="AC224:AC229"/>
    <mergeCell ref="AA215:AA220"/>
    <mergeCell ref="AC254:AC259"/>
    <mergeCell ref="AD49:AD54"/>
    <mergeCell ref="AE49:AE54"/>
    <mergeCell ref="AF49:AF54"/>
    <mergeCell ref="AG49:AG54"/>
    <mergeCell ref="AH49:AH54"/>
    <mergeCell ref="AB83:AB89"/>
    <mergeCell ref="X55:X60"/>
    <mergeCell ref="Z83:Z89"/>
    <mergeCell ref="AE173:AE178"/>
    <mergeCell ref="AD260:AD265"/>
    <mergeCell ref="AD248:AD253"/>
    <mergeCell ref="AD179:AD184"/>
    <mergeCell ref="AD185:AD190"/>
    <mergeCell ref="AG191:AG196"/>
    <mergeCell ref="AG197:AG202"/>
    <mergeCell ref="AG215:AG220"/>
    <mergeCell ref="AG224:AG229"/>
    <mergeCell ref="AG230:AG235"/>
    <mergeCell ref="AE215:AE220"/>
    <mergeCell ref="AG167:AG172"/>
    <mergeCell ref="AH61:AH66"/>
    <mergeCell ref="AH70:AH75"/>
    <mergeCell ref="AE55:AE60"/>
    <mergeCell ref="AC260:AC265"/>
    <mergeCell ref="Z122:Z127"/>
    <mergeCell ref="AD104:AD109"/>
    <mergeCell ref="AD110:AD115"/>
    <mergeCell ref="Z116:Z121"/>
    <mergeCell ref="AA143:AA148"/>
    <mergeCell ref="X167:X172"/>
    <mergeCell ref="Y155:Y160"/>
    <mergeCell ref="Y185:Y190"/>
    <mergeCell ref="AG398:AG403"/>
    <mergeCell ref="AC323:AC328"/>
    <mergeCell ref="AC329:AC334"/>
    <mergeCell ref="AC335:AC340"/>
    <mergeCell ref="AC341:AC346"/>
    <mergeCell ref="AC392:AC397"/>
    <mergeCell ref="V323:V328"/>
    <mergeCell ref="Z368:Z373"/>
    <mergeCell ref="X329:X334"/>
    <mergeCell ref="AB97:AB103"/>
    <mergeCell ref="AB131:AB136"/>
    <mergeCell ref="AA155:AA160"/>
    <mergeCell ref="AD197:AD202"/>
    <mergeCell ref="AD173:AD178"/>
    <mergeCell ref="AD137:AD142"/>
    <mergeCell ref="AD131:AD136"/>
    <mergeCell ref="AD167:AD172"/>
    <mergeCell ref="Y167:Y172"/>
    <mergeCell ref="Y191:Y196"/>
    <mergeCell ref="Z215:Z220"/>
    <mergeCell ref="Z110:Z115"/>
    <mergeCell ref="AD398:AD403"/>
    <mergeCell ref="AC398:AC403"/>
    <mergeCell ref="Y398:Y403"/>
    <mergeCell ref="Z398:Z403"/>
    <mergeCell ref="AA398:AA403"/>
    <mergeCell ref="AA341:AA346"/>
    <mergeCell ref="AB341:AB346"/>
    <mergeCell ref="Z296:Z301"/>
    <mergeCell ref="AA296:AA301"/>
    <mergeCell ref="Y341:Y346"/>
    <mergeCell ref="Y131:Y136"/>
    <mergeCell ref="Z341:Z346"/>
    <mergeCell ref="AB374:AB379"/>
    <mergeCell ref="AA374:AA379"/>
    <mergeCell ref="E374:E379"/>
    <mergeCell ref="W368:W373"/>
    <mergeCell ref="X374:X379"/>
    <mergeCell ref="X362:X367"/>
    <mergeCell ref="Y368:Y373"/>
    <mergeCell ref="Z404:Z409"/>
    <mergeCell ref="Z356:Z361"/>
    <mergeCell ref="AA356:AA361"/>
    <mergeCell ref="X356:X361"/>
    <mergeCell ref="AC416:AC421"/>
    <mergeCell ref="X368:X373"/>
    <mergeCell ref="Y356:Y361"/>
    <mergeCell ref="AC347:AC352"/>
    <mergeCell ref="X404:X409"/>
    <mergeCell ref="Y404:Y409"/>
    <mergeCell ref="W362:W367"/>
    <mergeCell ref="Y374:Y379"/>
    <mergeCell ref="AC410:AC415"/>
    <mergeCell ref="AB380:AB385"/>
    <mergeCell ref="AB368:AB373"/>
    <mergeCell ref="AB362:AB367"/>
    <mergeCell ref="E410:E415"/>
    <mergeCell ref="AA362:AA367"/>
    <mergeCell ref="AA410:AA415"/>
    <mergeCell ref="AB386:AB391"/>
    <mergeCell ref="AA386:AA391"/>
    <mergeCell ref="AA404:AA409"/>
    <mergeCell ref="U386:U391"/>
    <mergeCell ref="U404:U409"/>
    <mergeCell ref="E386:E391"/>
    <mergeCell ref="AD356:AD361"/>
    <mergeCell ref="W446:W451"/>
    <mergeCell ref="X416:X421"/>
    <mergeCell ref="A404:A409"/>
    <mergeCell ref="W380:W385"/>
    <mergeCell ref="X380:X385"/>
    <mergeCell ref="B404:B409"/>
    <mergeCell ref="C404:C409"/>
    <mergeCell ref="D404:D409"/>
    <mergeCell ref="C329:C334"/>
    <mergeCell ref="Z374:Z379"/>
    <mergeCell ref="E329:E334"/>
    <mergeCell ref="W341:W346"/>
    <mergeCell ref="Y329:Y334"/>
    <mergeCell ref="Y470:Y475"/>
    <mergeCell ref="AB464:AB469"/>
    <mergeCell ref="Z470:Z475"/>
    <mergeCell ref="AA464:AA469"/>
    <mergeCell ref="AA470:AA475"/>
    <mergeCell ref="Z434:Z439"/>
    <mergeCell ref="Z416:Z421"/>
    <mergeCell ref="AB422:AB427"/>
    <mergeCell ref="AB416:AB421"/>
    <mergeCell ref="AA416:AA421"/>
    <mergeCell ref="AA422:AA427"/>
    <mergeCell ref="AB428:AB433"/>
    <mergeCell ref="Y434:Y439"/>
    <mergeCell ref="Y428:Y433"/>
    <mergeCell ref="Z347:Z352"/>
    <mergeCell ref="AA392:AA397"/>
    <mergeCell ref="AB392:AB397"/>
    <mergeCell ref="Z329:Z334"/>
    <mergeCell ref="AA434:AA439"/>
    <mergeCell ref="Z428:Z433"/>
    <mergeCell ref="AA428:AA433"/>
    <mergeCell ref="AB434:AB439"/>
    <mergeCell ref="Y446:Y451"/>
    <mergeCell ref="Z446:Z451"/>
    <mergeCell ref="AA446:AA451"/>
    <mergeCell ref="Y440:Y445"/>
    <mergeCell ref="U347:U352"/>
    <mergeCell ref="X272:X277"/>
    <mergeCell ref="AC284:AC289"/>
    <mergeCell ref="V272:V277"/>
    <mergeCell ref="AD284:AD289"/>
    <mergeCell ref="AD290:AD295"/>
    <mergeCell ref="Y284:Y289"/>
    <mergeCell ref="W278:W283"/>
    <mergeCell ref="X278:X283"/>
    <mergeCell ref="AA278:AA283"/>
    <mergeCell ref="U434:U439"/>
    <mergeCell ref="W422:W427"/>
    <mergeCell ref="Y296:Y301"/>
    <mergeCell ref="AC356:AC361"/>
    <mergeCell ref="AC362:AC367"/>
    <mergeCell ref="AC368:AC373"/>
    <mergeCell ref="AC374:AC379"/>
    <mergeCell ref="AC380:AC385"/>
    <mergeCell ref="AD272:AD277"/>
    <mergeCell ref="Y362:Y367"/>
    <mergeCell ref="Z362:Z367"/>
    <mergeCell ref="U335:U340"/>
    <mergeCell ref="W428:W433"/>
    <mergeCell ref="X266:X271"/>
    <mergeCell ref="W137:W142"/>
    <mergeCell ref="V230:V235"/>
    <mergeCell ref="Z197:Z202"/>
    <mergeCell ref="AA185:AA190"/>
    <mergeCell ref="AB185:AB190"/>
    <mergeCell ref="AC185:AC190"/>
    <mergeCell ref="AA236:AA241"/>
    <mergeCell ref="Y236:Y241"/>
    <mergeCell ref="AB197:AB202"/>
    <mergeCell ref="AA149:AA154"/>
    <mergeCell ref="AA197:AA202"/>
    <mergeCell ref="AA179:AA184"/>
    <mergeCell ref="Z179:Z184"/>
    <mergeCell ref="Y230:Y235"/>
    <mergeCell ref="AA224:AA229"/>
    <mergeCell ref="AB242:AB247"/>
    <mergeCell ref="Y197:Y202"/>
    <mergeCell ref="W191:W196"/>
    <mergeCell ref="X197:X202"/>
    <mergeCell ref="X185:X190"/>
    <mergeCell ref="X215:X220"/>
    <mergeCell ref="AA230:AA235"/>
    <mergeCell ref="AC173:AC178"/>
    <mergeCell ref="AC179:AC184"/>
    <mergeCell ref="W248:W253"/>
    <mergeCell ref="W242:W247"/>
    <mergeCell ref="X242:X247"/>
    <mergeCell ref="X143:X148"/>
    <mergeCell ref="V224:V229"/>
    <mergeCell ref="AC215:AC220"/>
    <mergeCell ref="V356:V361"/>
    <mergeCell ref="C368:C372"/>
    <mergeCell ref="U197:U202"/>
    <mergeCell ref="Z242:Z247"/>
    <mergeCell ref="AB236:AB241"/>
    <mergeCell ref="A97:A103"/>
    <mergeCell ref="B97:B103"/>
    <mergeCell ref="C97:C103"/>
    <mergeCell ref="D97:D103"/>
    <mergeCell ref="E97:E103"/>
    <mergeCell ref="B191:B196"/>
    <mergeCell ref="A191:A196"/>
    <mergeCell ref="B197:B202"/>
    <mergeCell ref="A215:A220"/>
    <mergeCell ref="A179:A184"/>
    <mergeCell ref="B179:B184"/>
    <mergeCell ref="A122:A127"/>
    <mergeCell ref="C143:C148"/>
    <mergeCell ref="D143:D148"/>
    <mergeCell ref="C179:C184"/>
    <mergeCell ref="A137:A142"/>
    <mergeCell ref="B137:B142"/>
    <mergeCell ref="A143:A148"/>
    <mergeCell ref="B104:B109"/>
    <mergeCell ref="E104:E109"/>
    <mergeCell ref="B110:B115"/>
    <mergeCell ref="C110:C115"/>
    <mergeCell ref="D110:D115"/>
    <mergeCell ref="C116:C121"/>
    <mergeCell ref="D116:D121"/>
    <mergeCell ref="A104:A109"/>
    <mergeCell ref="C104:C109"/>
    <mergeCell ref="A110:A115"/>
    <mergeCell ref="A116:A121"/>
    <mergeCell ref="E380:E385"/>
    <mergeCell ref="U380:U385"/>
    <mergeCell ref="AD236:AD241"/>
    <mergeCell ref="U137:U142"/>
    <mergeCell ref="U149:U154"/>
    <mergeCell ref="X122:X127"/>
    <mergeCell ref="X236:X241"/>
    <mergeCell ref="B185:B190"/>
    <mergeCell ref="U185:U190"/>
    <mergeCell ref="B236:B241"/>
    <mergeCell ref="E197:E202"/>
    <mergeCell ref="D179:D184"/>
    <mergeCell ref="E179:E184"/>
    <mergeCell ref="Y149:Y154"/>
    <mergeCell ref="A230:A235"/>
    <mergeCell ref="B248:B253"/>
    <mergeCell ref="A248:A253"/>
    <mergeCell ref="W224:W229"/>
    <mergeCell ref="X224:X229"/>
    <mergeCell ref="W236:W241"/>
    <mergeCell ref="AC236:AC241"/>
    <mergeCell ref="Y224:Y229"/>
    <mergeCell ref="X248:X253"/>
    <mergeCell ref="C224:C229"/>
    <mergeCell ref="D224:D229"/>
    <mergeCell ref="AB149:AB154"/>
    <mergeCell ref="A356:A361"/>
    <mergeCell ref="B356:B361"/>
    <mergeCell ref="E302:E307"/>
    <mergeCell ref="D290:D295"/>
    <mergeCell ref="D284:D289"/>
    <mergeCell ref="A464:A469"/>
    <mergeCell ref="C422:C427"/>
    <mergeCell ref="C464:C469"/>
    <mergeCell ref="D464:D469"/>
    <mergeCell ref="E464:E469"/>
    <mergeCell ref="D104:D109"/>
    <mergeCell ref="W416:W421"/>
    <mergeCell ref="V347:V352"/>
    <mergeCell ref="U329:U334"/>
    <mergeCell ref="V329:V334"/>
    <mergeCell ref="W329:W334"/>
    <mergeCell ref="V122:V127"/>
    <mergeCell ref="W122:W127"/>
    <mergeCell ref="U416:U421"/>
    <mergeCell ref="U323:U328"/>
    <mergeCell ref="U230:U235"/>
    <mergeCell ref="W155:W160"/>
    <mergeCell ref="V416:V421"/>
    <mergeCell ref="V404:V409"/>
    <mergeCell ref="W404:W409"/>
    <mergeCell ref="U410:U415"/>
    <mergeCell ref="V137:V142"/>
    <mergeCell ref="V215:V220"/>
    <mergeCell ref="E362:E367"/>
    <mergeCell ref="W185:W190"/>
    <mergeCell ref="U191:U196"/>
    <mergeCell ref="V236:V241"/>
    <mergeCell ref="V374:V379"/>
    <mergeCell ref="W374:W379"/>
    <mergeCell ref="W179:W184"/>
    <mergeCell ref="W149:W154"/>
    <mergeCell ref="AB410:AB415"/>
    <mergeCell ref="V410:V415"/>
    <mergeCell ref="E236:E241"/>
    <mergeCell ref="Z422:Z427"/>
    <mergeCell ref="V434:V439"/>
    <mergeCell ref="W434:W439"/>
    <mergeCell ref="X434:X439"/>
    <mergeCell ref="X428:X433"/>
    <mergeCell ref="E422:E427"/>
    <mergeCell ref="A374:A379"/>
    <mergeCell ref="B374:B379"/>
    <mergeCell ref="C374:C379"/>
    <mergeCell ref="D374:D379"/>
    <mergeCell ref="A410:A415"/>
    <mergeCell ref="B410:B415"/>
    <mergeCell ref="C410:C415"/>
    <mergeCell ref="A380:A385"/>
    <mergeCell ref="B380:B385"/>
    <mergeCell ref="C380:C385"/>
    <mergeCell ref="D380:D385"/>
    <mergeCell ref="U392:U397"/>
    <mergeCell ref="V392:V397"/>
    <mergeCell ref="W392:W397"/>
    <mergeCell ref="X392:X397"/>
    <mergeCell ref="Y392:Y397"/>
    <mergeCell ref="Z392:Z397"/>
    <mergeCell ref="C434:C439"/>
    <mergeCell ref="B422:B427"/>
    <mergeCell ref="X410:X415"/>
    <mergeCell ref="Y410:Y415"/>
    <mergeCell ref="V386:V391"/>
    <mergeCell ref="W386:W391"/>
    <mergeCell ref="A470:E475"/>
    <mergeCell ref="V470:V475"/>
    <mergeCell ref="W470:W475"/>
    <mergeCell ref="X470:X475"/>
    <mergeCell ref="U470:U475"/>
    <mergeCell ref="Z464:Z469"/>
    <mergeCell ref="AA440:AA445"/>
    <mergeCell ref="AB440:AB445"/>
    <mergeCell ref="Y416:Y421"/>
    <mergeCell ref="D416:D421"/>
    <mergeCell ref="E416:E421"/>
    <mergeCell ref="D434:D439"/>
    <mergeCell ref="E434:E439"/>
    <mergeCell ref="A416:A421"/>
    <mergeCell ref="B416:B421"/>
    <mergeCell ref="C416:C421"/>
    <mergeCell ref="V464:V469"/>
    <mergeCell ref="A428:A433"/>
    <mergeCell ref="B428:B433"/>
    <mergeCell ref="C428:C433"/>
    <mergeCell ref="D428:D433"/>
    <mergeCell ref="V428:V433"/>
    <mergeCell ref="U428:U433"/>
    <mergeCell ref="B464:B469"/>
    <mergeCell ref="A434:A439"/>
    <mergeCell ref="B434:B439"/>
    <mergeCell ref="U464:U469"/>
    <mergeCell ref="Y422:Y427"/>
    <mergeCell ref="AB398:AB403"/>
    <mergeCell ref="E398:E403"/>
    <mergeCell ref="U398:U403"/>
    <mergeCell ref="V398:V403"/>
    <mergeCell ref="W398:W403"/>
    <mergeCell ref="X398:X403"/>
    <mergeCell ref="W464:W469"/>
    <mergeCell ref="X464:X469"/>
    <mergeCell ref="Z440:Z445"/>
    <mergeCell ref="B266:B271"/>
    <mergeCell ref="A341:A346"/>
    <mergeCell ref="C317:C322"/>
    <mergeCell ref="C296:C301"/>
    <mergeCell ref="D296:D301"/>
    <mergeCell ref="E296:E301"/>
    <mergeCell ref="A308:E308"/>
    <mergeCell ref="A309:E309"/>
    <mergeCell ref="A313:E313"/>
    <mergeCell ref="A296:A301"/>
    <mergeCell ref="B296:B301"/>
    <mergeCell ref="B329:B334"/>
    <mergeCell ref="C362:C367"/>
    <mergeCell ref="E335:E340"/>
    <mergeCell ref="E341:E346"/>
    <mergeCell ref="A335:A340"/>
    <mergeCell ref="B335:B340"/>
    <mergeCell ref="A302:A307"/>
    <mergeCell ref="B302:B307"/>
    <mergeCell ref="C302:C307"/>
    <mergeCell ref="Z386:Z391"/>
    <mergeCell ref="Y464:Y469"/>
    <mergeCell ref="Z410:Z415"/>
    <mergeCell ref="Y272:Y277"/>
    <mergeCell ref="D410:D415"/>
    <mergeCell ref="D386:D391"/>
    <mergeCell ref="C90:C96"/>
    <mergeCell ref="D90:D96"/>
    <mergeCell ref="C386:C391"/>
    <mergeCell ref="D266:D271"/>
    <mergeCell ref="D272:D277"/>
    <mergeCell ref="E272:E277"/>
    <mergeCell ref="C278:C283"/>
    <mergeCell ref="A272:A277"/>
    <mergeCell ref="B272:B277"/>
    <mergeCell ref="C272:C277"/>
    <mergeCell ref="D278:D283"/>
    <mergeCell ref="A278:A283"/>
    <mergeCell ref="B278:B283"/>
    <mergeCell ref="E278:E283"/>
    <mergeCell ref="B254:B259"/>
    <mergeCell ref="A260:A265"/>
    <mergeCell ref="B260:B265"/>
    <mergeCell ref="C254:C259"/>
    <mergeCell ref="D260:D265"/>
    <mergeCell ref="E266:E271"/>
    <mergeCell ref="B341:B346"/>
    <mergeCell ref="A323:A328"/>
    <mergeCell ref="B323:B328"/>
    <mergeCell ref="A317:A322"/>
    <mergeCell ref="B317:B322"/>
    <mergeCell ref="B362:B367"/>
    <mergeCell ref="W410:W415"/>
    <mergeCell ref="E404:E409"/>
    <mergeCell ref="X386:X391"/>
    <mergeCell ref="A236:A241"/>
    <mergeCell ref="C248:C253"/>
    <mergeCell ref="C185:C190"/>
    <mergeCell ref="D185:D190"/>
    <mergeCell ref="E185:E190"/>
    <mergeCell ref="E149:E154"/>
    <mergeCell ref="C131:C136"/>
    <mergeCell ref="A224:A229"/>
    <mergeCell ref="B224:B229"/>
    <mergeCell ref="B167:B172"/>
    <mergeCell ref="D167:D172"/>
    <mergeCell ref="A173:A178"/>
    <mergeCell ref="B173:B178"/>
    <mergeCell ref="A155:A160"/>
    <mergeCell ref="B155:B160"/>
    <mergeCell ref="E167:E172"/>
    <mergeCell ref="A131:A136"/>
    <mergeCell ref="A242:A247"/>
    <mergeCell ref="A185:A190"/>
    <mergeCell ref="B143:B148"/>
    <mergeCell ref="E191:E196"/>
    <mergeCell ref="A149:A154"/>
    <mergeCell ref="B230:B235"/>
    <mergeCell ref="C236:C241"/>
    <mergeCell ref="D236:D241"/>
    <mergeCell ref="C167:C172"/>
    <mergeCell ref="B131:B136"/>
    <mergeCell ref="B149:B154"/>
    <mergeCell ref="A167:A172"/>
    <mergeCell ref="B242:B247"/>
    <mergeCell ref="E137:E142"/>
    <mergeCell ref="B215:E220"/>
    <mergeCell ref="A197:A202"/>
    <mergeCell ref="A83:A89"/>
    <mergeCell ref="U83:U89"/>
    <mergeCell ref="V83:V89"/>
    <mergeCell ref="B70:B75"/>
    <mergeCell ref="A76:A82"/>
    <mergeCell ref="W83:W89"/>
    <mergeCell ref="U37:U42"/>
    <mergeCell ref="U43:U48"/>
    <mergeCell ref="U61:U66"/>
    <mergeCell ref="B83:B89"/>
    <mergeCell ref="F88:F89"/>
    <mergeCell ref="G88:G89"/>
    <mergeCell ref="C83:C89"/>
    <mergeCell ref="D83:D89"/>
    <mergeCell ref="F95:F96"/>
    <mergeCell ref="W97:W103"/>
    <mergeCell ref="U90:U96"/>
    <mergeCell ref="V90:V96"/>
    <mergeCell ref="W90:W96"/>
    <mergeCell ref="W116:W121"/>
    <mergeCell ref="E90:E96"/>
    <mergeCell ref="F102:F103"/>
    <mergeCell ref="V191:V196"/>
    <mergeCell ref="V143:V148"/>
    <mergeCell ref="H95:H96"/>
    <mergeCell ref="A161:A166"/>
    <mergeCell ref="B116:B121"/>
    <mergeCell ref="B31:B36"/>
    <mergeCell ref="C31:C36"/>
    <mergeCell ref="B37:B42"/>
    <mergeCell ref="V61:V66"/>
    <mergeCell ref="B43:B48"/>
    <mergeCell ref="C43:C48"/>
    <mergeCell ref="D43:D48"/>
    <mergeCell ref="W76:W82"/>
    <mergeCell ref="V70:V75"/>
    <mergeCell ref="W70:W75"/>
    <mergeCell ref="I88:I89"/>
    <mergeCell ref="A49:A54"/>
    <mergeCell ref="B49:B54"/>
    <mergeCell ref="C49:C54"/>
    <mergeCell ref="A55:A60"/>
    <mergeCell ref="A43:A48"/>
    <mergeCell ref="A31:A36"/>
    <mergeCell ref="A37:A42"/>
    <mergeCell ref="D76:D82"/>
    <mergeCell ref="F81:F82"/>
    <mergeCell ref="I81:I82"/>
    <mergeCell ref="H81:H82"/>
    <mergeCell ref="B25:B30"/>
    <mergeCell ref="D31:D36"/>
    <mergeCell ref="D25:D30"/>
    <mergeCell ref="E25:E30"/>
    <mergeCell ref="E19:E24"/>
    <mergeCell ref="B19:B24"/>
    <mergeCell ref="C19:C24"/>
    <mergeCell ref="D19:D24"/>
    <mergeCell ref="E76:E82"/>
    <mergeCell ref="D37:D42"/>
    <mergeCell ref="Y31:Y36"/>
    <mergeCell ref="U76:U82"/>
    <mergeCell ref="U70:U75"/>
    <mergeCell ref="B55:B60"/>
    <mergeCell ref="A70:A75"/>
    <mergeCell ref="C37:C42"/>
    <mergeCell ref="A25:A30"/>
    <mergeCell ref="C25:C30"/>
    <mergeCell ref="A19:A24"/>
    <mergeCell ref="U19:U24"/>
    <mergeCell ref="U25:U30"/>
    <mergeCell ref="A61:A66"/>
    <mergeCell ref="D49:D54"/>
    <mergeCell ref="E49:E54"/>
    <mergeCell ref="U49:U54"/>
    <mergeCell ref="V49:V54"/>
    <mergeCell ref="W49:W54"/>
    <mergeCell ref="X49:X54"/>
    <mergeCell ref="W37:W42"/>
    <mergeCell ref="X37:X42"/>
    <mergeCell ref="E31:E36"/>
    <mergeCell ref="C70:C75"/>
    <mergeCell ref="AA43:AA48"/>
    <mergeCell ref="AB43:AB48"/>
    <mergeCell ref="W43:W48"/>
    <mergeCell ref="X70:X75"/>
    <mergeCell ref="Y55:Y60"/>
    <mergeCell ref="Z55:Z60"/>
    <mergeCell ref="AA55:AA60"/>
    <mergeCell ref="AB55:AB60"/>
    <mergeCell ref="D70:D75"/>
    <mergeCell ref="V43:V48"/>
    <mergeCell ref="B61:E66"/>
    <mergeCell ref="V19:V24"/>
    <mergeCell ref="AC43:AC48"/>
    <mergeCell ref="AC61:AC66"/>
    <mergeCell ref="AC70:AC75"/>
    <mergeCell ref="E37:E42"/>
    <mergeCell ref="V37:V42"/>
    <mergeCell ref="Y49:Y54"/>
    <mergeCell ref="Z49:Z54"/>
    <mergeCell ref="AA49:AA54"/>
    <mergeCell ref="AB49:AB54"/>
    <mergeCell ref="AC49:AC54"/>
    <mergeCell ref="Z37:Z42"/>
    <mergeCell ref="AA37:AA42"/>
    <mergeCell ref="AA31:AA36"/>
    <mergeCell ref="Z31:Z36"/>
    <mergeCell ref="Y25:Y30"/>
    <mergeCell ref="AB70:AB75"/>
    <mergeCell ref="E43:E48"/>
    <mergeCell ref="AA70:AA75"/>
    <mergeCell ref="AB25:AB30"/>
    <mergeCell ref="Y37:Y42"/>
    <mergeCell ref="AD37:AD42"/>
    <mergeCell ref="Y19:Y24"/>
    <mergeCell ref="Z19:Z24"/>
    <mergeCell ref="AC37:AC42"/>
    <mergeCell ref="W19:W24"/>
    <mergeCell ref="X19:X24"/>
    <mergeCell ref="V25:V30"/>
    <mergeCell ref="W25:W30"/>
    <mergeCell ref="X25:X30"/>
    <mergeCell ref="V31:V36"/>
    <mergeCell ref="W31:W36"/>
    <mergeCell ref="X31:X36"/>
    <mergeCell ref="AE43:AE48"/>
    <mergeCell ref="AE61:AE66"/>
    <mergeCell ref="B76:B82"/>
    <mergeCell ref="C76:C82"/>
    <mergeCell ref="Y61:Y66"/>
    <mergeCell ref="V76:V82"/>
    <mergeCell ref="X76:X82"/>
    <mergeCell ref="C55:C60"/>
    <mergeCell ref="D55:D60"/>
    <mergeCell ref="E55:E60"/>
    <mergeCell ref="U55:U60"/>
    <mergeCell ref="V55:V60"/>
    <mergeCell ref="W55:W60"/>
    <mergeCell ref="AD70:AD75"/>
    <mergeCell ref="AE19:AE24"/>
    <mergeCell ref="AB19:AB24"/>
    <mergeCell ref="Z25:Z30"/>
    <mergeCell ref="AE25:AE30"/>
    <mergeCell ref="U31:U36"/>
    <mergeCell ref="AB61:AB66"/>
    <mergeCell ref="AA19:AA24"/>
    <mergeCell ref="AA25:AA30"/>
    <mergeCell ref="AB31:AB36"/>
    <mergeCell ref="AB37:AB42"/>
    <mergeCell ref="AC19:AC24"/>
    <mergeCell ref="AC25:AC30"/>
    <mergeCell ref="AC31:AC36"/>
    <mergeCell ref="AD19:AD24"/>
    <mergeCell ref="C149:C154"/>
    <mergeCell ref="E155:E160"/>
    <mergeCell ref="X155:X160"/>
    <mergeCell ref="AD43:AD48"/>
    <mergeCell ref="AD61:AD66"/>
    <mergeCell ref="AD76:AD82"/>
    <mergeCell ref="W61:W66"/>
    <mergeCell ref="X61:X66"/>
    <mergeCell ref="X43:X48"/>
    <mergeCell ref="Y43:Y48"/>
    <mergeCell ref="Z43:Z48"/>
    <mergeCell ref="E70:E75"/>
    <mergeCell ref="AB76:AB82"/>
    <mergeCell ref="Z61:Z66"/>
    <mergeCell ref="Z76:Z82"/>
    <mergeCell ref="AA61:AA66"/>
    <mergeCell ref="G81:G82"/>
    <mergeCell ref="AA76:AA82"/>
    <mergeCell ref="AD25:AD30"/>
    <mergeCell ref="AD31:AD36"/>
    <mergeCell ref="Y76:Y82"/>
    <mergeCell ref="I95:I96"/>
    <mergeCell ref="E116:E121"/>
    <mergeCell ref="U110:U115"/>
    <mergeCell ref="X230:X235"/>
    <mergeCell ref="W230:W235"/>
    <mergeCell ref="C230:C235"/>
    <mergeCell ref="V179:V184"/>
    <mergeCell ref="C155:C160"/>
    <mergeCell ref="D155:D160"/>
    <mergeCell ref="D137:D142"/>
    <mergeCell ref="Z149:Z154"/>
    <mergeCell ref="E143:E148"/>
    <mergeCell ref="V167:V172"/>
    <mergeCell ref="Y143:Y148"/>
    <mergeCell ref="Z191:Z196"/>
    <mergeCell ref="X179:X184"/>
    <mergeCell ref="X191:X196"/>
    <mergeCell ref="AA137:AA142"/>
    <mergeCell ref="AB137:AB142"/>
    <mergeCell ref="X90:X96"/>
    <mergeCell ref="Y137:Y142"/>
    <mergeCell ref="Z104:Z109"/>
    <mergeCell ref="Z167:Z172"/>
    <mergeCell ref="E110:E115"/>
    <mergeCell ref="B122:E127"/>
    <mergeCell ref="D149:D154"/>
    <mergeCell ref="AB104:AB109"/>
    <mergeCell ref="U97:U103"/>
    <mergeCell ref="AA110:AA115"/>
    <mergeCell ref="AA104:AA109"/>
    <mergeCell ref="W110:W115"/>
    <mergeCell ref="AA116:AA121"/>
    <mergeCell ref="AA97:AA103"/>
    <mergeCell ref="G102:G103"/>
    <mergeCell ref="H102:H103"/>
    <mergeCell ref="AE143:AE148"/>
    <mergeCell ref="AE167:AE172"/>
    <mergeCell ref="AB155:AB160"/>
    <mergeCell ref="W197:W202"/>
    <mergeCell ref="Z155:Z160"/>
    <mergeCell ref="E161:E166"/>
    <mergeCell ref="U161:U166"/>
    <mergeCell ref="V161:V166"/>
    <mergeCell ref="W161:W166"/>
    <mergeCell ref="X161:X166"/>
    <mergeCell ref="AC76:AC82"/>
    <mergeCell ref="G95:G96"/>
    <mergeCell ref="B90:B96"/>
    <mergeCell ref="C137:C142"/>
    <mergeCell ref="AD149:AD154"/>
    <mergeCell ref="Y215:Y220"/>
    <mergeCell ref="W215:W220"/>
    <mergeCell ref="AA173:AA178"/>
    <mergeCell ref="H88:H89"/>
    <mergeCell ref="E83:E89"/>
    <mergeCell ref="AC191:AC196"/>
    <mergeCell ref="AC116:AC121"/>
    <mergeCell ref="AE104:AE109"/>
    <mergeCell ref="Y83:Y89"/>
    <mergeCell ref="AE76:AE82"/>
    <mergeCell ref="V97:V103"/>
    <mergeCell ref="C191:C196"/>
    <mergeCell ref="D131:D136"/>
    <mergeCell ref="E131:E136"/>
    <mergeCell ref="Y173:Y178"/>
    <mergeCell ref="Z173:Z178"/>
    <mergeCell ref="U173:U178"/>
    <mergeCell ref="C197:C202"/>
    <mergeCell ref="D197:D202"/>
    <mergeCell ref="U143:U148"/>
    <mergeCell ref="AB167:AB172"/>
    <mergeCell ref="AD191:AD196"/>
    <mergeCell ref="Z143:Z148"/>
    <mergeCell ref="V173:V178"/>
    <mergeCell ref="AB143:AB148"/>
    <mergeCell ref="AD143:AD148"/>
    <mergeCell ref="V149:V154"/>
    <mergeCell ref="W167:W172"/>
    <mergeCell ref="AC155:AC160"/>
    <mergeCell ref="B161:B166"/>
    <mergeCell ref="D161:D166"/>
    <mergeCell ref="U131:U136"/>
    <mergeCell ref="C11:D12"/>
    <mergeCell ref="E11:E14"/>
    <mergeCell ref="AC317:AC322"/>
    <mergeCell ref="W272:W277"/>
    <mergeCell ref="AB260:AB265"/>
    <mergeCell ref="U12:U14"/>
    <mergeCell ref="V12:V14"/>
    <mergeCell ref="G13:G14"/>
    <mergeCell ref="W13:W14"/>
    <mergeCell ref="AA242:AA247"/>
    <mergeCell ref="W254:W259"/>
    <mergeCell ref="Y242:Y247"/>
    <mergeCell ref="Z278:Z283"/>
    <mergeCell ref="V278:V283"/>
    <mergeCell ref="Z230:Z235"/>
    <mergeCell ref="X104:X109"/>
    <mergeCell ref="V104:V109"/>
    <mergeCell ref="W104:W109"/>
    <mergeCell ref="Y116:Y121"/>
    <mergeCell ref="Z224:Z229"/>
    <mergeCell ref="Y122:Y127"/>
    <mergeCell ref="V242:V247"/>
    <mergeCell ref="AB173:AB178"/>
    <mergeCell ref="W131:W136"/>
    <mergeCell ref="X131:X136"/>
    <mergeCell ref="X260:X265"/>
    <mergeCell ref="AC83:AC89"/>
    <mergeCell ref="Y248:Y253"/>
    <mergeCell ref="U215:U220"/>
    <mergeCell ref="C161:C166"/>
    <mergeCell ref="D6:AA6"/>
    <mergeCell ref="D7:AA7"/>
    <mergeCell ref="D8:AA8"/>
    <mergeCell ref="U362:U367"/>
    <mergeCell ref="U368:U373"/>
    <mergeCell ref="V368:V373"/>
    <mergeCell ref="E230:E235"/>
    <mergeCell ref="J88:J89"/>
    <mergeCell ref="J81:J82"/>
    <mergeCell ref="U104:U109"/>
    <mergeCell ref="V110:V115"/>
    <mergeCell ref="V131:V136"/>
    <mergeCell ref="V116:V121"/>
    <mergeCell ref="X116:X121"/>
    <mergeCell ref="Z131:Z136"/>
    <mergeCell ref="Y317:Y322"/>
    <mergeCell ref="Z317:Z322"/>
    <mergeCell ref="E254:E259"/>
    <mergeCell ref="E242:E247"/>
    <mergeCell ref="X149:X154"/>
    <mergeCell ref="E248:E253"/>
    <mergeCell ref="E173:E178"/>
    <mergeCell ref="D230:D235"/>
    <mergeCell ref="E224:E229"/>
    <mergeCell ref="U317:U322"/>
    <mergeCell ref="V341:V346"/>
    <mergeCell ref="E260:E265"/>
    <mergeCell ref="D173:D178"/>
    <mergeCell ref="Z137:Z142"/>
    <mergeCell ref="V197:V202"/>
    <mergeCell ref="AA131:AA136"/>
    <mergeCell ref="J95:J96"/>
    <mergeCell ref="AE290:AE295"/>
    <mergeCell ref="AB284:AB289"/>
    <mergeCell ref="U260:U265"/>
    <mergeCell ref="AD230:AD235"/>
    <mergeCell ref="AC248:AC253"/>
    <mergeCell ref="AD242:AD247"/>
    <mergeCell ref="AB248:AB253"/>
    <mergeCell ref="AA248:AA253"/>
    <mergeCell ref="U224:U229"/>
    <mergeCell ref="X254:X259"/>
    <mergeCell ref="Y254:Y259"/>
    <mergeCell ref="AA317:AA322"/>
    <mergeCell ref="V317:V322"/>
    <mergeCell ref="AB230:AB235"/>
    <mergeCell ref="AC242:AC247"/>
    <mergeCell ref="AC230:AC235"/>
    <mergeCell ref="U236:U241"/>
    <mergeCell ref="V266:V271"/>
    <mergeCell ref="U272:U277"/>
    <mergeCell ref="AB296:AB301"/>
    <mergeCell ref="W260:W265"/>
    <mergeCell ref="AE260:AE265"/>
    <mergeCell ref="AE224:AE229"/>
    <mergeCell ref="AE230:AE235"/>
    <mergeCell ref="AD278:AD283"/>
    <mergeCell ref="AE296:AE301"/>
    <mergeCell ref="U248:U253"/>
    <mergeCell ref="U254:U259"/>
    <mergeCell ref="X284:X289"/>
    <mergeCell ref="Y278:Y283"/>
    <mergeCell ref="AA284:AA289"/>
    <mergeCell ref="Z272:Z277"/>
    <mergeCell ref="A386:A391"/>
    <mergeCell ref="B386:B391"/>
    <mergeCell ref="A440:A445"/>
    <mergeCell ref="A284:A289"/>
    <mergeCell ref="B284:B289"/>
    <mergeCell ref="C284:C289"/>
    <mergeCell ref="A290:A295"/>
    <mergeCell ref="B290:B295"/>
    <mergeCell ref="A310:E310"/>
    <mergeCell ref="A311:E311"/>
    <mergeCell ref="A312:E312"/>
    <mergeCell ref="E290:E295"/>
    <mergeCell ref="C341:C346"/>
    <mergeCell ref="W356:W361"/>
    <mergeCell ref="A266:A271"/>
    <mergeCell ref="C266:C271"/>
    <mergeCell ref="U266:U271"/>
    <mergeCell ref="A392:A397"/>
    <mergeCell ref="B392:B397"/>
    <mergeCell ref="C392:C397"/>
    <mergeCell ref="D392:D397"/>
    <mergeCell ref="E392:E397"/>
    <mergeCell ref="A398:A403"/>
    <mergeCell ref="B398:B403"/>
    <mergeCell ref="C398:C403"/>
    <mergeCell ref="U284:U289"/>
    <mergeCell ref="U290:U295"/>
    <mergeCell ref="V284:V289"/>
    <mergeCell ref="D422:D427"/>
    <mergeCell ref="V422:V427"/>
    <mergeCell ref="D398:D403"/>
    <mergeCell ref="X317:X322"/>
    <mergeCell ref="W296:W301"/>
    <mergeCell ref="X296:X301"/>
    <mergeCell ref="A446:A451"/>
    <mergeCell ref="B446:B451"/>
    <mergeCell ref="C446:C451"/>
    <mergeCell ref="D446:D451"/>
    <mergeCell ref="E446:E451"/>
    <mergeCell ref="U446:U451"/>
    <mergeCell ref="V446:V451"/>
    <mergeCell ref="X446:X451"/>
    <mergeCell ref="Z380:Z385"/>
    <mergeCell ref="AA380:AA385"/>
    <mergeCell ref="Y380:Y385"/>
    <mergeCell ref="V380:V385"/>
    <mergeCell ref="U374:U379"/>
    <mergeCell ref="V362:V367"/>
    <mergeCell ref="AA347:AA352"/>
    <mergeCell ref="U422:U427"/>
    <mergeCell ref="B368:B372"/>
    <mergeCell ref="E368:E372"/>
    <mergeCell ref="D362:D367"/>
    <mergeCell ref="E428:E433"/>
    <mergeCell ref="A362:A367"/>
    <mergeCell ref="D341:D346"/>
    <mergeCell ref="E356:E361"/>
    <mergeCell ref="A347:E352"/>
    <mergeCell ref="A368:A372"/>
    <mergeCell ref="D302:D307"/>
    <mergeCell ref="D329:D334"/>
    <mergeCell ref="C356:C361"/>
    <mergeCell ref="Y386:Y391"/>
    <mergeCell ref="A422:A427"/>
    <mergeCell ref="AF380:AF385"/>
    <mergeCell ref="AF386:AF391"/>
    <mergeCell ref="AF278:AF283"/>
    <mergeCell ref="AF284:AF289"/>
    <mergeCell ref="AF290:AF295"/>
    <mergeCell ref="AF317:AF322"/>
    <mergeCell ref="AF215:AF220"/>
    <mergeCell ref="AF224:AF229"/>
    <mergeCell ref="AF230:AF235"/>
    <mergeCell ref="AF236:AF241"/>
    <mergeCell ref="AF242:AF247"/>
    <mergeCell ref="AF248:AF253"/>
    <mergeCell ref="AF254:AF259"/>
    <mergeCell ref="AF260:AF265"/>
    <mergeCell ref="AF266:AF271"/>
    <mergeCell ref="AF272:AF277"/>
    <mergeCell ref="AF368:AF373"/>
    <mergeCell ref="AE356:AE361"/>
    <mergeCell ref="AE362:AE367"/>
    <mergeCell ref="AE347:AE352"/>
    <mergeCell ref="X422:X427"/>
    <mergeCell ref="AF296:AF301"/>
    <mergeCell ref="D242:D247"/>
    <mergeCell ref="D368:D372"/>
    <mergeCell ref="AD416:AD421"/>
    <mergeCell ref="C323:C328"/>
    <mergeCell ref="AF404:AF409"/>
    <mergeCell ref="AF410:AF415"/>
    <mergeCell ref="AF416:AF421"/>
    <mergeCell ref="AE392:AE397"/>
    <mergeCell ref="AF392:AF397"/>
    <mergeCell ref="B440:B445"/>
    <mergeCell ref="C440:C445"/>
    <mergeCell ref="D440:D445"/>
    <mergeCell ref="E440:E445"/>
    <mergeCell ref="U440:U445"/>
    <mergeCell ref="V440:V445"/>
    <mergeCell ref="W440:W445"/>
    <mergeCell ref="X440:X445"/>
    <mergeCell ref="AF323:AF328"/>
    <mergeCell ref="AF329:AF334"/>
    <mergeCell ref="AF335:AF340"/>
    <mergeCell ref="AE410:AE415"/>
    <mergeCell ref="AE335:AE340"/>
    <mergeCell ref="V290:V295"/>
    <mergeCell ref="W290:W295"/>
    <mergeCell ref="X290:X295"/>
    <mergeCell ref="AF19:AF24"/>
    <mergeCell ref="AF25:AF30"/>
    <mergeCell ref="AF31:AF36"/>
    <mergeCell ref="AF37:AF42"/>
    <mergeCell ref="AF43:AF48"/>
    <mergeCell ref="AF61:AF66"/>
    <mergeCell ref="AF70:AF75"/>
    <mergeCell ref="AF76:AF82"/>
    <mergeCell ref="AF83:AF89"/>
    <mergeCell ref="AE272:AE277"/>
    <mergeCell ref="AE161:AE166"/>
    <mergeCell ref="AE131:AE136"/>
    <mergeCell ref="AE31:AE36"/>
    <mergeCell ref="AE37:AE42"/>
    <mergeCell ref="AF356:AF361"/>
    <mergeCell ref="AF362:AF367"/>
    <mergeCell ref="AF104:AF109"/>
    <mergeCell ref="AF110:AF115"/>
    <mergeCell ref="AF116:AF121"/>
    <mergeCell ref="AF122:AF127"/>
    <mergeCell ref="AF131:AF136"/>
    <mergeCell ref="AF137:AF142"/>
    <mergeCell ref="AF143:AF148"/>
    <mergeCell ref="AF149:AF154"/>
    <mergeCell ref="AF155:AF160"/>
    <mergeCell ref="AF167:AF172"/>
    <mergeCell ref="AF173:AF178"/>
    <mergeCell ref="AE197:AE202"/>
    <mergeCell ref="AG19:AG24"/>
    <mergeCell ref="AG25:AG30"/>
    <mergeCell ref="AG31:AG36"/>
    <mergeCell ref="AG37:AG42"/>
    <mergeCell ref="AG43:AG48"/>
    <mergeCell ref="AG61:AG66"/>
    <mergeCell ref="AG70:AG75"/>
    <mergeCell ref="AG76:AG82"/>
    <mergeCell ref="AG83:AG89"/>
    <mergeCell ref="AG104:AG109"/>
    <mergeCell ref="AG110:AG115"/>
    <mergeCell ref="AG116:AG121"/>
    <mergeCell ref="AG122:AG127"/>
    <mergeCell ref="AG131:AG136"/>
    <mergeCell ref="AG137:AG142"/>
    <mergeCell ref="AG143:AG148"/>
    <mergeCell ref="AG149:AG154"/>
    <mergeCell ref="AE191:AE196"/>
    <mergeCell ref="AE155:AE160"/>
    <mergeCell ref="AE137:AE142"/>
    <mergeCell ref="AC434:AC439"/>
    <mergeCell ref="AC440:AC445"/>
    <mergeCell ref="AD341:AD346"/>
    <mergeCell ref="AE380:AE385"/>
    <mergeCell ref="AE386:AE391"/>
    <mergeCell ref="AE404:AE409"/>
    <mergeCell ref="Y335:Y340"/>
    <mergeCell ref="AC470:AC475"/>
    <mergeCell ref="AC386:AC391"/>
    <mergeCell ref="AC404:AC409"/>
    <mergeCell ref="AE470:AE475"/>
    <mergeCell ref="AE434:AE439"/>
    <mergeCell ref="AF422:AF427"/>
    <mergeCell ref="AF428:AF433"/>
    <mergeCell ref="AD464:AD469"/>
    <mergeCell ref="AA368:AA373"/>
    <mergeCell ref="AF434:AF439"/>
    <mergeCell ref="AF440:AF445"/>
    <mergeCell ref="AF446:AF451"/>
    <mergeCell ref="AF464:AF469"/>
    <mergeCell ref="AC428:AC433"/>
    <mergeCell ref="AD422:AD427"/>
    <mergeCell ref="AD428:AD433"/>
    <mergeCell ref="AD434:AD439"/>
    <mergeCell ref="AD380:AD385"/>
    <mergeCell ref="AD386:AD391"/>
    <mergeCell ref="AD404:AD409"/>
    <mergeCell ref="AD410:AD415"/>
    <mergeCell ref="AE398:AE403"/>
    <mergeCell ref="AD446:AD451"/>
    <mergeCell ref="AD440:AD445"/>
    <mergeCell ref="AB404:AB409"/>
    <mergeCell ref="AG470:AG475"/>
    <mergeCell ref="AG368:AG373"/>
    <mergeCell ref="AG374:AG379"/>
    <mergeCell ref="AG380:AG385"/>
    <mergeCell ref="AG386:AG391"/>
    <mergeCell ref="AG392:AG397"/>
    <mergeCell ref="AG404:AG409"/>
    <mergeCell ref="AF470:AF475"/>
    <mergeCell ref="AD470:AD475"/>
    <mergeCell ref="AE440:AE445"/>
    <mergeCell ref="AG428:AG433"/>
    <mergeCell ref="AE422:AE427"/>
    <mergeCell ref="AE428:AE433"/>
    <mergeCell ref="AC422:AC427"/>
    <mergeCell ref="AD392:AD397"/>
    <mergeCell ref="AB470:AB475"/>
    <mergeCell ref="AC464:AC469"/>
    <mergeCell ref="AF398:AF403"/>
    <mergeCell ref="AD374:AD379"/>
    <mergeCell ref="AD368:AD373"/>
    <mergeCell ref="AE368:AE373"/>
    <mergeCell ref="AF374:AF379"/>
    <mergeCell ref="AE374:AE379"/>
    <mergeCell ref="AE416:AE421"/>
    <mergeCell ref="AB446:AB451"/>
    <mergeCell ref="AC446:AC451"/>
    <mergeCell ref="AG464:AG469"/>
    <mergeCell ref="AG434:AG439"/>
    <mergeCell ref="AG440:AG445"/>
    <mergeCell ref="AG446:AG451"/>
    <mergeCell ref="AE464:AE469"/>
    <mergeCell ref="AE446:AE451"/>
    <mergeCell ref="AG296:AG301"/>
    <mergeCell ref="AG341:AG346"/>
    <mergeCell ref="AG347:AG352"/>
    <mergeCell ref="AG356:AG361"/>
    <mergeCell ref="AG362:AG367"/>
    <mergeCell ref="AA323:AA328"/>
    <mergeCell ref="AF341:AF346"/>
    <mergeCell ref="AF347:AF352"/>
    <mergeCell ref="AD323:AD328"/>
    <mergeCell ref="AC290:AC295"/>
    <mergeCell ref="AG266:AG271"/>
    <mergeCell ref="AG272:AG277"/>
    <mergeCell ref="AG278:AG283"/>
    <mergeCell ref="AG284:AG289"/>
    <mergeCell ref="AG317:AG322"/>
    <mergeCell ref="AG323:AG328"/>
    <mergeCell ref="AG329:AG334"/>
    <mergeCell ref="AG335:AG340"/>
    <mergeCell ref="AE284:AE289"/>
    <mergeCell ref="AE323:AE328"/>
    <mergeCell ref="AE278:AE283"/>
    <mergeCell ref="AE317:AE322"/>
    <mergeCell ref="AE341:AE346"/>
    <mergeCell ref="AB356:AB361"/>
    <mergeCell ref="AC272:AC277"/>
    <mergeCell ref="AG290:AG295"/>
    <mergeCell ref="AE266:AE271"/>
    <mergeCell ref="AD329:AD334"/>
    <mergeCell ref="AD335:AD340"/>
    <mergeCell ref="AD347:AD352"/>
    <mergeCell ref="AD362:AD367"/>
    <mergeCell ref="AD317:AD322"/>
    <mergeCell ref="Y161:Y166"/>
    <mergeCell ref="Z161:Z166"/>
    <mergeCell ref="AA161:AA166"/>
    <mergeCell ref="AB161:AB166"/>
    <mergeCell ref="AC161:AC166"/>
    <mergeCell ref="AF161:AF166"/>
    <mergeCell ref="AC266:AC271"/>
    <mergeCell ref="AG260:AG265"/>
    <mergeCell ref="AD266:AD271"/>
    <mergeCell ref="Y266:Y271"/>
    <mergeCell ref="Z266:Z271"/>
    <mergeCell ref="AG179:AG184"/>
    <mergeCell ref="AF179:AF184"/>
    <mergeCell ref="AF191:AF196"/>
    <mergeCell ref="AF197:AF202"/>
    <mergeCell ref="AG185:AG190"/>
    <mergeCell ref="AE179:AE184"/>
    <mergeCell ref="AE185:AE190"/>
    <mergeCell ref="AG236:AG241"/>
    <mergeCell ref="AG242:AG247"/>
    <mergeCell ref="AG248:AG253"/>
    <mergeCell ref="AG254:AG259"/>
    <mergeCell ref="AD215:AD220"/>
    <mergeCell ref="Z185:Z190"/>
    <mergeCell ref="AG203:AG208"/>
    <mergeCell ref="AB215:AB220"/>
    <mergeCell ref="AD224:AD229"/>
    <mergeCell ref="AE242:AE247"/>
    <mergeCell ref="AE248:AE253"/>
    <mergeCell ref="AG173:AG178"/>
    <mergeCell ref="AG161:AG166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2024-03-12T02:38:28Z</dcterms:modified>
</cp:coreProperties>
</file>